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rodrigosanchez/Documents/ETH|RA/Brazil -files/IOM:IPL Index calculator/final test/"/>
    </mc:Choice>
  </mc:AlternateContent>
  <xr:revisionPtr revIDLastSave="0" documentId="13_ncr:1_{558E7FAE-9BCB-9D4E-9BAD-A3FBD6548DB7}" xr6:coauthVersionLast="47" xr6:coauthVersionMax="47" xr10:uidLastSave="{00000000-0000-0000-0000-000000000000}"/>
  <bookViews>
    <workbookView xWindow="33600" yWindow="-7300" windowWidth="50080" windowHeight="28300" activeTab="3" xr2:uid="{A7A99071-FBAE-BF4B-B221-2251809CA36F}"/>
  </bookViews>
  <sheets>
    <sheet name="1_User Instructions" sheetId="5" r:id="rId1"/>
    <sheet name="2_BackgroundInputs" sheetId="4" r:id="rId2"/>
    <sheet name="3_Data Entry" sheetId="2" r:id="rId3"/>
    <sheet name="4_IOM IPL Integration Score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2" l="1"/>
  <c r="J62" i="2"/>
  <c r="J60" i="2"/>
  <c r="J58" i="2"/>
  <c r="R62" i="2"/>
  <c r="J56" i="2"/>
  <c r="J42" i="2"/>
  <c r="F25" i="2"/>
  <c r="J68" i="2" l="1"/>
  <c r="J83" i="2"/>
  <c r="J82" i="2"/>
  <c r="J45" i="2"/>
  <c r="J46" i="2"/>
  <c r="J65" i="2"/>
  <c r="J70" i="2"/>
  <c r="J71" i="2"/>
  <c r="J72" i="2"/>
  <c r="J73" i="2"/>
  <c r="J18" i="2"/>
  <c r="J17" i="2"/>
  <c r="J16" i="2"/>
  <c r="J79" i="2"/>
  <c r="J78" i="2"/>
  <c r="J76" i="2"/>
  <c r="J77" i="2"/>
  <c r="S62" i="2"/>
  <c r="O62" i="2"/>
  <c r="P62" i="2"/>
  <c r="F63" i="2"/>
  <c r="F61" i="2"/>
  <c r="F59" i="2"/>
  <c r="F57" i="2"/>
  <c r="F55" i="2"/>
  <c r="J50" i="2"/>
  <c r="J51" i="2"/>
  <c r="J52" i="2"/>
  <c r="J53" i="2"/>
  <c r="J49" i="2"/>
  <c r="F31" i="2"/>
  <c r="F28" i="2"/>
  <c r="F69" i="2"/>
  <c r="F40" i="2"/>
  <c r="F38" i="2"/>
  <c r="F36" i="2"/>
  <c r="J35" i="2"/>
  <c r="F23" i="2"/>
  <c r="R26" i="2"/>
  <c r="R30" i="2" s="1"/>
  <c r="P26" i="2"/>
  <c r="O30" i="2" s="1"/>
  <c r="O26" i="2"/>
  <c r="Q26" i="2"/>
  <c r="S30" i="2" s="1"/>
  <c r="J41" i="2"/>
  <c r="J39" i="2"/>
  <c r="J37" i="2"/>
  <c r="J33" i="2"/>
  <c r="J32" i="2"/>
  <c r="O22" i="2"/>
  <c r="P22" i="2" s="1"/>
  <c r="J22" i="2" s="1"/>
  <c r="J84" i="2" l="1"/>
  <c r="J85" i="2"/>
  <c r="D26" i="3" s="1"/>
  <c r="J81" i="2"/>
  <c r="J80" i="2"/>
  <c r="J75" i="2"/>
  <c r="D24" i="3" s="1"/>
  <c r="J74" i="2"/>
  <c r="D13" i="3" s="1"/>
  <c r="J66" i="2"/>
  <c r="D12" i="3" s="1"/>
  <c r="Q62" i="2"/>
  <c r="T62" i="2" s="1"/>
  <c r="U62" i="2" s="1"/>
  <c r="J67" i="2" s="1"/>
  <c r="P30" i="2"/>
  <c r="Q30" i="2"/>
  <c r="O43" i="2" a="1"/>
  <c r="O43" i="2" s="1"/>
  <c r="E1" i="4"/>
  <c r="E6" i="4" s="1"/>
  <c r="J19" i="2"/>
  <c r="P43" i="2" l="1"/>
  <c r="D15" i="3"/>
  <c r="D25" i="3"/>
  <c r="D14" i="3"/>
  <c r="U30" i="2"/>
  <c r="D10" i="3"/>
  <c r="D23" i="3"/>
  <c r="E3" i="4"/>
  <c r="E4" i="4"/>
  <c r="E5" i="4"/>
  <c r="J20" i="2" l="1"/>
  <c r="V30" i="2"/>
  <c r="J24" i="2" s="1"/>
  <c r="D21" i="3" l="1"/>
  <c r="O40" i="2" a="1"/>
  <c r="O40" i="2" s="1"/>
  <c r="P40" i="2" l="1"/>
  <c r="J44" i="2" s="1"/>
  <c r="J43" i="2"/>
  <c r="D11" i="3" s="1"/>
  <c r="J86" i="2" l="1"/>
  <c r="D16" i="3" s="1"/>
  <c r="D22" i="3"/>
  <c r="J87" i="2"/>
  <c r="D2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<sst xmlns="http://schemas.openxmlformats.org/spreadsheetml/2006/main" count="317" uniqueCount="192">
  <si>
    <t>Data entry</t>
  </si>
  <si>
    <t>Question number</t>
  </si>
  <si>
    <t>Question</t>
  </si>
  <si>
    <t>Coding instructions</t>
  </si>
  <si>
    <t>Points</t>
  </si>
  <si>
    <t>In this country, how difficult or easy would it be for you to see a doctor?</t>
  </si>
  <si>
    <t>In this country, how difficult or easy would it be for you to search for a job (find the proper listings)?</t>
  </si>
  <si>
    <t>In this country, how dificult or easy would it be for you to get help with legal problems (e.g. documentation, conflict with law, eviction, etc.)?</t>
  </si>
  <si>
    <t>Please indicate whether your household currently can or cannot afford to pay an unexpected, but necessary, expense of…
160 Reais</t>
  </si>
  <si>
    <t>Yes, can afford = 1
No, cannot afford = 0
Don't Know = .
RTA = .</t>
  </si>
  <si>
    <t>Very difficult = 1
Somewhat difficult = 2
Neither difficult, nor easy = 3
Somewhat easy = 4
Very easy = 5
Don't know = .
Refuse to answer = .</t>
  </si>
  <si>
    <t xml:space="preserve">Very satisfied = 5 
Somewhat satisfied  = 4 
Neither satisfied nor dissatisfied  = 3 
Somewhat dissatisfied   = 2 
Very dissatisfied   = 1 
Don't know  = .  
Refuse to answer  = . </t>
  </si>
  <si>
    <t>How satisfied are you with your current employment situation?
Your employment situation refers to the answer you gave in a previous question.</t>
  </si>
  <si>
    <t>In the last 12 months, how often did you share meals in your free time with Brazilians who are not part of your family?</t>
  </si>
  <si>
    <t xml:space="preserve">Never = 1 
Once a year = 2 
Once a month = 3 
Once a week = 4
Almost every day  = 5 
Don't know = .
Refuse to answer = . </t>
  </si>
  <si>
    <t>Please think about the Brazilians in your address book or your phone contacts. With how many of them did you have a conversation - either by phone, online messaging apps such as WhatsApp, or text message - in the last 4 weeks?</t>
  </si>
  <si>
    <t xml:space="preserve">0  = 1
1 to 2 = 2 
3 to 6 = 3
7 to 14 = 4 
15 or more = 5 
Don't know = .
Refuse to answer = . </t>
  </si>
  <si>
    <t xml:space="preserve">People sometimes participate in different kinds of groups or associations, either in person or in virtual form. For each group listed below, how often do you participate in a group activity? </t>
  </si>
  <si>
    <t xml:space="preserve">A group related to your job, like a union, business, or professional organization (job) </t>
  </si>
  <si>
    <t xml:space="preserve">A group related to your religious beliefs, like a church, mosque, synagogue, or other religious organization (religion) </t>
  </si>
  <si>
    <t xml:space="preserve">A group related to your hobbies, like a sports, leisure, or cultural group (hobbies) </t>
  </si>
  <si>
    <t xml:space="preserve">A group related to a social or political cause, such as a voluntary organization or political party (politics) </t>
  </si>
  <si>
    <t xml:space="preserve">Another voluntary organization (other) </t>
  </si>
  <si>
    <t>Participate at least once per week = 5
Participate at least once per month = 4
Participate at least once per year = 3
Belong but do not actively participate = 2
Do not belong nor participate = 1
Don't know = .
Refuse to answer = .</t>
  </si>
  <si>
    <t>If you think about members of the groups you are participating in, how many of them are Brazilians?</t>
  </si>
  <si>
    <t>All of them = 5
Most of them = 4
About half of them = 3
Few of them = 2
None of them = 1
Do not belong nor participate = 0
Don't know = .
Refuse to answer = .</t>
  </si>
  <si>
    <t>Many people help each other with everyday favors, such as getting rides or borrowing a little money, or babysitting. In the last 12 months, how often have you provided such favors to Brazilians?</t>
  </si>
  <si>
    <t xml:space="preserve">Never = 1
Once a year = 2
Once a month = 3 
Once a week = 4
Almost every day  = 5 
Don't know  = .
Refuse to answer = . </t>
  </si>
  <si>
    <t>Is Portuguese your mother tongue?</t>
  </si>
  <si>
    <t>Qlanguage</t>
  </si>
  <si>
    <t>Very well = 5
Well = 4
Moderately well = 3
Not well = 2
Not well at all = 1
Don't know = .
Refuse to answer = .</t>
  </si>
  <si>
    <t>How connected do you feel with Brazil?</t>
  </si>
  <si>
    <t>I feel an extremely close connection. = 5
I feel a very close connection. = 4
I feel a moderately close connection. = 3
I feel a weak connection. = 2
I do not feel a connection at all. = 1
Don't know = . 
Refuse to answer = .</t>
  </si>
  <si>
    <t>How often do you feel like an outsider in Brazil?</t>
  </si>
  <si>
    <t>Never = 5
Rarely = 4
Sometimes = 3
Often = 2
Always = 1
Don't know = . 
Refuse to answer = .</t>
  </si>
  <si>
    <t>I definitely want to live in Brazil for the rest of my life. = 5
I probably want to live in Brazil for the rest of my life. = 4
I am unsure if I want to remain in Brazil or if I want to move to another country. = 3
I probably want to move to another country. = 2 
I definitely want to move to another country. = 1 
Don't know = .
Refuse to answer = .</t>
  </si>
  <si>
    <t>How often do you feel isolated from the Brazilian society?</t>
  </si>
  <si>
    <t>How well do you understand the important political issues facing Brazil?</t>
  </si>
  <si>
    <t>In the last 12 months, how often have you discussed major political issues facing Brazil with others?</t>
  </si>
  <si>
    <t>Dimension</t>
  </si>
  <si>
    <t>Navigational Integration</t>
  </si>
  <si>
    <t>Economic Integration</t>
  </si>
  <si>
    <t>Answer</t>
  </si>
  <si>
    <t>How many people, including yourself, live in your household?</t>
  </si>
  <si>
    <t>Question related to:</t>
  </si>
  <si>
    <t>Economic dimension</t>
  </si>
  <si>
    <t>Enter household size as an integer number (e.g. 1, 2, 3, etc.)</t>
  </si>
  <si>
    <t>Social Integration</t>
  </si>
  <si>
    <t>Linguistic Integration</t>
  </si>
  <si>
    <t xml:space="preserve">Thinking about your future, where do you want to live? </t>
  </si>
  <si>
    <t>Psychological Integration</t>
  </si>
  <si>
    <t>Political Integration</t>
  </si>
  <si>
    <t>IOM/IPL Integration Scores</t>
  </si>
  <si>
    <r>
      <t xml:space="preserve">What is your </t>
    </r>
    <r>
      <rPr>
        <b/>
        <sz val="12"/>
        <color theme="1"/>
        <rFont val="Gill Sans Nova Book"/>
      </rPr>
      <t>household's</t>
    </r>
    <r>
      <rPr>
        <sz val="12"/>
        <color theme="1"/>
        <rFont val="Gill Sans Nova Book"/>
      </rPr>
      <t xml:space="preserve"> total monthly income (before taxes and deductions) from all sources? If you don't know the exact figure, please give an estimate.
Your household includes everyone with whom you share an apartment or house </t>
    </r>
    <r>
      <rPr>
        <b/>
        <sz val="12"/>
        <color theme="1"/>
        <rFont val="Gill Sans Nova Book"/>
      </rPr>
      <t>and</t>
    </r>
    <r>
      <rPr>
        <sz val="12"/>
        <color theme="1"/>
        <rFont val="Gill Sans Nova Book"/>
      </rPr>
      <t xml:space="preserve"> with whom you are also related by birth, marriage, partnership, or adoption.</t>
    </r>
  </si>
  <si>
    <r>
      <t xml:space="preserve">Did you perform any type of paid work </t>
    </r>
    <r>
      <rPr>
        <b/>
        <sz val="12"/>
        <color theme="1"/>
        <rFont val="Gill Sans Nova Book"/>
      </rPr>
      <t>during the last 4 weeks</t>
    </r>
    <r>
      <rPr>
        <sz val="12"/>
        <color theme="1"/>
        <rFont val="Gill Sans Nova Book"/>
      </rPr>
      <t>, either as employee, self-employed, working for your family business, or doing any other type of paid work?
[</t>
    </r>
    <r>
      <rPr>
        <i/>
        <sz val="12"/>
        <color theme="1"/>
        <rFont val="Gill Sans Nova Book"/>
      </rPr>
      <t>Enumerator: If the person was temporarily on leave, please count as yes.</t>
    </r>
    <r>
      <rPr>
        <sz val="12"/>
        <color theme="1"/>
        <rFont val="Gill Sans Nova Book"/>
      </rPr>
      <t>]</t>
    </r>
  </si>
  <si>
    <r>
      <rPr>
        <sz val="12"/>
        <color theme="1"/>
        <rFont val="Gill Sans Nova Book"/>
      </rPr>
      <t xml:space="preserve">Please evaluate your own skills in Portuguese. How well can you do the following when reading Portuguese?
I can </t>
    </r>
    <r>
      <rPr>
        <b/>
        <sz val="12"/>
        <color theme="1"/>
        <rFont val="Gill Sans Nova Book"/>
      </rPr>
      <t>read</t>
    </r>
    <r>
      <rPr>
        <sz val="12"/>
        <color theme="1"/>
        <rFont val="Gill Sans Nova Book"/>
      </rPr>
      <t xml:space="preserve"> and understand the main points in simple newspaper articles on familiar subjects.</t>
    </r>
  </si>
  <si>
    <r>
      <rPr>
        <sz val="12"/>
        <color theme="1"/>
        <rFont val="Gill Sans Nova Book"/>
      </rPr>
      <t xml:space="preserve">Please evaluate your own skills in Portuguese. How well can you do the following when speaking Portuguese?
 In a conversation, I can </t>
    </r>
    <r>
      <rPr>
        <b/>
        <sz val="12"/>
        <color theme="1"/>
        <rFont val="Gill Sans Nova Book"/>
      </rPr>
      <t>speak</t>
    </r>
    <r>
      <rPr>
        <sz val="12"/>
        <color theme="1"/>
        <rFont val="Gill Sans Nova Book"/>
      </rPr>
      <t xml:space="preserve"> about familiar topics and express personal opinions.</t>
    </r>
  </si>
  <si>
    <r>
      <t xml:space="preserve">Please evaluate your own skills in Portuguese. How well can you do the following when writing Portuguese?
 I can </t>
    </r>
    <r>
      <rPr>
        <b/>
        <sz val="12"/>
        <color theme="1"/>
        <rFont val="Gill Sans Nova Book"/>
      </rPr>
      <t>write</t>
    </r>
    <r>
      <rPr>
        <sz val="12"/>
        <color theme="1"/>
        <rFont val="Gill Sans Nova Book"/>
      </rPr>
      <t xml:space="preserve"> about my experiences, feelings, and about events.</t>
    </r>
  </si>
  <si>
    <r>
      <rPr>
        <sz val="12"/>
        <color theme="1"/>
        <rFont val="Gill Sans Nova Book"/>
      </rPr>
      <t xml:space="preserve">Please evaluate your own skills in Portuguese. How well can you do the following when listening to Portuguese?
 I can </t>
    </r>
    <r>
      <rPr>
        <b/>
        <sz val="12"/>
        <color theme="1"/>
        <rFont val="Gill Sans Nova Book"/>
      </rPr>
      <t>listen</t>
    </r>
    <r>
      <rPr>
        <sz val="12"/>
        <color theme="1"/>
        <rFont val="Gill Sans Nova Book"/>
      </rPr>
      <t xml:space="preserve"> to and understand the main points in radio or TV programs about familiar subjects.</t>
    </r>
  </si>
  <si>
    <t>.</t>
  </si>
  <si>
    <t>What is your household's income?</t>
  </si>
  <si>
    <t>BRL 0 to 300</t>
  </si>
  <si>
    <t>BRL 301 to 600</t>
  </si>
  <si>
    <t>BRL 601 to 900</t>
  </si>
  <si>
    <t>BRL 901 to 1'100</t>
  </si>
  <si>
    <t>BRL 1'101 to 1'500</t>
  </si>
  <si>
    <t>BRL 1'501 to 2'000</t>
  </si>
  <si>
    <t>BRL 2'001 to 2'400</t>
  </si>
  <si>
    <t xml:space="preserve"> BRL 2'401 to 3'500</t>
  </si>
  <si>
    <t>BRL 3'501 to 5'000</t>
  </si>
  <si>
    <t>BRL 5'001 or above</t>
  </si>
  <si>
    <t>Don't know</t>
  </si>
  <si>
    <t>RTA / Skip</t>
  </si>
  <si>
    <t>Input</t>
  </si>
  <si>
    <t>BRL 0 to 300 = 1 
BRL 301 to 600  = 2 
BRL 601 to 900  = 3 
BRL 901 to 1'100  = 4
BRL 1'101 to 1'500 = 5 
BRL 1'501 to 2'000  = 6 
BRL 2'001 to 2'400 = 7 
BRL 2'401 to 3'500 = 8 
BRL 3'501 to 5'000 = 9 
BRL 5'001 or above = 10
Don't know = .
RTA / Skip = .</t>
  </si>
  <si>
    <t>Gross Median Household Income</t>
  </si>
  <si>
    <t>Lower Range</t>
  </si>
  <si>
    <t>GMEH / 3</t>
  </si>
  <si>
    <t>GMEH / 1.5</t>
  </si>
  <si>
    <t xml:space="preserve">GMEH </t>
  </si>
  <si>
    <t>GMEH + GMEH /3</t>
  </si>
  <si>
    <t>INCOME</t>
  </si>
  <si>
    <t>EQ. HH INCOME</t>
  </si>
  <si>
    <t xml:space="preserve">In school, even if on vacation  (2) 
Unemployed and actively looking for a job  (3) 
Unemployed and not actively looking for a job  (4) 
Permanently sick or disabled  (5) 
Retired  (6) 
Doing unpaid housework, looking after children or other persons  (9) 
Other type of unpaid activities (please specify)  (10) 
Don't know  (.) 
Refuse to answer  (.) </t>
  </si>
  <si>
    <t>Econ 12 not scaled</t>
  </si>
  <si>
    <t>Econ 24</t>
  </si>
  <si>
    <t>Job</t>
  </si>
  <si>
    <t>Religion</t>
  </si>
  <si>
    <t>Hobbies</t>
  </si>
  <si>
    <t xml:space="preserve">Politics </t>
  </si>
  <si>
    <t>Other</t>
  </si>
  <si>
    <t>Max</t>
  </si>
  <si>
    <t>Group index rescaled</t>
  </si>
  <si>
    <t>Above 1'100 Reais = 1
Below 1'100 Reais = 0
Don’t know  = .
RTA / Skip = .</t>
  </si>
  <si>
    <t>Above 600 Reais = 1
Below 600 Reais = 0
Don't know = .
RTA / Skip = .</t>
  </si>
  <si>
    <t>Above 3'500 Reais = 1
Below 3'500 Reais = 0
Don't know = .
RTA / Skip = .</t>
  </si>
  <si>
    <t>Above 2'000 Reais = 1
Below 2'000 Reais = 0
Don't know = .
RTA / Skip = .</t>
  </si>
  <si>
    <t>Yes = 1
No = 0
Don't Know = .
RTA = .</t>
  </si>
  <si>
    <t>Yes = 1
No = 0
DK = .
RTA = .</t>
  </si>
  <si>
    <t>Q1.1</t>
  </si>
  <si>
    <t>Q1.2</t>
  </si>
  <si>
    <t>Q1.3</t>
  </si>
  <si>
    <t>Q1.4</t>
  </si>
  <si>
    <t>C5</t>
  </si>
  <si>
    <t>C4</t>
  </si>
  <si>
    <t>C3</t>
  </si>
  <si>
    <t>C2</t>
  </si>
  <si>
    <t>C1</t>
  </si>
  <si>
    <t>UPDATED INSTRUCTIONS:</t>
  </si>
  <si>
    <t>Please answer Q1 and then carefully follow the updated instructions</t>
  </si>
  <si>
    <t>This question does not directly contribute to the index, but it is still necessary to answer</t>
  </si>
  <si>
    <t>Please ANSWER 3.1 and follow further instructions</t>
  </si>
  <si>
    <t>Please ANSWER Q3.1-Q3.5 and read further instructions</t>
  </si>
  <si>
    <t>You did not tell us about your household's total monthly income. 
Would you still tell us if your household's total monthly income (before taxes and deductions) is above or below 1'100 Reais?</t>
  </si>
  <si>
    <t>And is your household's total monthly income above or below 600 Reais?</t>
  </si>
  <si>
    <t>And is your household's total monthly income above or below 3'500 Reais?</t>
  </si>
  <si>
    <t>And is your household's total monthly income above or below 2'000 Reais?</t>
  </si>
  <si>
    <t xml:space="preserve">Working in a professional or technical occupation (such as engineer, lawyer, teacher, doctor, etc.)  (1) 
Working in an administrative occupation (in an office/bank, secretary, accounting, etc.)  (2) 
Working in sales (in a shop/grocery store/online store/ in the street)  (3) 
Working in services (cooking, waiter, hair care, childcare, etc.)  (4) 
Working as specialised or semi-specialised worker (electrician, auto mechanic, carpentry, seamstress, craftsperson, etc.)  (5) 
Working as non-specialised worker (watchman, cleaner, unskilled laborer, etc.)  (6) 
Working as agricultural worker  (7) 
Working in another type of paid work  (8) 
Don't know  (.) 
Refuse to answer  (.) </t>
  </si>
  <si>
    <t>Please carefully read the updated instructions as you answer the questions</t>
  </si>
  <si>
    <t>Econ 12</t>
  </si>
  <si>
    <t>With approx income</t>
  </si>
  <si>
    <t>With exact income</t>
  </si>
  <si>
    <t>Navigational Integration Dimension Score (Short Form, 12 Q)</t>
  </si>
  <si>
    <t>Navigational Integration Dimension Score (Long Form, 24 Q)</t>
  </si>
  <si>
    <t>Economic Integration Dimension Score (Short Form, 12 Q)</t>
  </si>
  <si>
    <t>Economic Integration Dimension Score (Long Form, 24 Q)</t>
  </si>
  <si>
    <t>Social Integration Dimension Score (Short Form, 12 Q)</t>
  </si>
  <si>
    <t>Social Integration Dimension Score (Long Form, 24 Q)</t>
  </si>
  <si>
    <t>Linguistic Integration Dimension Score (Short Form, 12 Q)</t>
  </si>
  <si>
    <t>Linguistic Integration Dimension Score (Long Form, 24 Q)</t>
  </si>
  <si>
    <t>Psychological Integration Dimension Score (Short Form, 12 Q)</t>
  </si>
  <si>
    <t>Psychological Integration Dimension Score (Long Form, 24 Q)</t>
  </si>
  <si>
    <t>Political Integration Dimension Score (Short Form, 12 Q)</t>
  </si>
  <si>
    <t>Political Integration Dimension Score (Long Form, 24 Q)</t>
  </si>
  <si>
    <t>Short Form (12 Questions)</t>
  </si>
  <si>
    <t>Long Form (24 Questions)</t>
  </si>
  <si>
    <t>Score</t>
  </si>
  <si>
    <t>Total Score</t>
  </si>
  <si>
    <t>IOM/IPL Integration Score (Short Form, 12 Q)</t>
  </si>
  <si>
    <t>IOM/IPL Integration Score (Long Form, 24 Q)</t>
  </si>
  <si>
    <t>min = 0</t>
  </si>
  <si>
    <t>max = 1</t>
  </si>
  <si>
    <t>Q1</t>
  </si>
  <si>
    <t>Q2</t>
  </si>
  <si>
    <t>Q3</t>
  </si>
  <si>
    <t>Q2.1</t>
  </si>
  <si>
    <t>Q2.2</t>
  </si>
  <si>
    <t>Q3.1</t>
  </si>
  <si>
    <t>Q3.2</t>
  </si>
  <si>
    <t>Q3.3</t>
  </si>
  <si>
    <t>Q3.4</t>
  </si>
  <si>
    <t>Q4</t>
  </si>
  <si>
    <t>Q3.5</t>
  </si>
  <si>
    <t>Q4.1</t>
  </si>
  <si>
    <t>Q4.2</t>
  </si>
  <si>
    <t>Q4.3</t>
  </si>
  <si>
    <t>Q4.4</t>
  </si>
  <si>
    <t>Q4.5</t>
  </si>
  <si>
    <t>Q5</t>
  </si>
  <si>
    <t>Which of these descriptions best applies to what you have been doing for the last four weeks? Please select only one</t>
  </si>
  <si>
    <t>Which of these descriptions best applies to what you have been doing for the last four weeks? Please select only one.</t>
  </si>
  <si>
    <t>Please indicate whether your household currently can or cannot afford to pay an unexpected, but necessary, expense of…
320 Reais</t>
  </si>
  <si>
    <t>Please indicate whether your household currently can or cannot afford to pay an unexpected, but necessary, expense of…
3'200 Reais</t>
  </si>
  <si>
    <t>Please indicate whether your household currently can or cannot afford to pay an unexpected, but necessary, expense of…
16'000 Reais</t>
  </si>
  <si>
    <t xml:space="preserve">The group related to your job (job) </t>
  </si>
  <si>
    <t xml:space="preserve">The group related to your religious beliefs (religion) </t>
  </si>
  <si>
    <t xml:space="preserve">The group related to your hobbies  (hobbies) </t>
  </si>
  <si>
    <t xml:space="preserve">The group related to a social or political cause (politics) </t>
  </si>
  <si>
    <t xml:space="preserve">Other voluntary organization (other) </t>
  </si>
  <si>
    <t>Tab 3: Data Entry</t>
  </si>
  <si>
    <t>IOM/IPL Integration Index Calculator</t>
  </si>
  <si>
    <t>User instructions</t>
  </si>
  <si>
    <t>Tab 2: BackgroundInputs</t>
  </si>
  <si>
    <t>IMPORTANT:</t>
  </si>
  <si>
    <t xml:space="preserve">2. For most questions, a "Don't know"/"Refuse to answer"/"Skip"  would not allow us to calculate the respondent's integration score. </t>
  </si>
  <si>
    <t>Tab 4: IOM IPL Integration Scores</t>
  </si>
  <si>
    <t>Please ignore this tab. It is used to record background inputs such as income categories for the country of interest (in this case, Brazil).</t>
  </si>
  <si>
    <r>
      <t xml:space="preserve">1.Please enter your answers, </t>
    </r>
    <r>
      <rPr>
        <b/>
        <u/>
        <sz val="12"/>
        <color theme="1"/>
        <rFont val="Calibri (Body)"/>
      </rPr>
      <t>in the yellow boxes only</t>
    </r>
    <r>
      <rPr>
        <sz val="12"/>
        <color theme="1"/>
        <rFont val="Calibri"/>
        <family val="2"/>
        <scheme val="minor"/>
      </rPr>
      <t>, based on the instructions.</t>
    </r>
  </si>
  <si>
    <t>2.1. The only question that allows for a "Don't know"/"Refuse to answer"(DK/RTA) is the Q1 of the Economic Dimension. If you answer DK/RTA/Skip, you will be asked to answer questions Q1.1-Q1.4.</t>
  </si>
  <si>
    <r>
      <t xml:space="preserve">VERY IMPORTANT: If you want to skip an answer (either because of "Refuse to answer" or "Don't know"), please answer the question with a </t>
    </r>
    <r>
      <rPr>
        <b/>
        <i/>
        <sz val="12"/>
        <color theme="1"/>
        <rFont val="Calibri (Body)"/>
      </rPr>
      <t>dot:</t>
    </r>
    <r>
      <rPr>
        <b/>
        <sz val="12"/>
        <color theme="1"/>
        <rFont val="Calibri"/>
        <family val="2"/>
        <scheme val="minor"/>
      </rPr>
      <t xml:space="preserve"> "."</t>
    </r>
  </si>
  <si>
    <t>2.2. All other questions have to be answered. If a "DK/RTA" is entered, it will result in an incomplete set of answers and the full integration score will not be calculated. Depending on the questions answered, some dimensions of the integration index may be calculated</t>
  </si>
  <si>
    <t>3. After recording your answers on tab 3, please go to tab "4_IOM IPL Integration Scores" to see a summary of your results.</t>
  </si>
  <si>
    <t>4. Respondent's integration scores (by dimensions and overall) are displayed here.</t>
  </si>
  <si>
    <t>Questions that are not directly related to the integration dimensions, but still need to be recorded to calculate the scores</t>
  </si>
  <si>
    <t xml:space="preserve">2.3 Please make sure to read the "Updated instructions" in the red boxes and take them into account as you make your way through the survey. </t>
  </si>
  <si>
    <t>2.4 Please do not pay attention to the dark grey column "Points".</t>
  </si>
  <si>
    <r>
      <t xml:space="preserve">The IOM/IPL Integration Index serves as a survey tool for governments, nonprofits, and researchers to measure the integration of immigrants around the world. Published in the </t>
    </r>
    <r>
      <rPr>
        <i/>
        <sz val="12"/>
        <color theme="1"/>
        <rFont val="Calibri"/>
        <family val="2"/>
        <scheme val="minor"/>
      </rPr>
      <t>Proceedings of the National Academy of Sciences</t>
    </r>
    <r>
      <rPr>
        <sz val="12"/>
        <color theme="1"/>
        <rFont val="Calibri"/>
        <family val="2"/>
        <scheme val="minor"/>
      </rPr>
      <t>, it has been validated through surveys conducted in a variety of countries and with various immigrant groups. The index poses four questions for each of the six dimensions of integration: psychological, social, economic, political, linguistic, and navigational.</t>
    </r>
  </si>
  <si>
    <t>Additional Sources</t>
  </si>
  <si>
    <t>-</t>
  </si>
  <si>
    <t>https://www.integrationindex.org</t>
  </si>
  <si>
    <t>Harder, Niklas, Lucila Figueroa, Rachel M. Gillum, Dominik Hangartner, David D. Laitin, and Jens Hainmueller. "Multidimensional measure of immigrant integration." Proceedings of the National Academy of Sciences 115, no. 45 (2018): 11483-11488.</t>
  </si>
  <si>
    <r>
      <t>This</t>
    </r>
    <r>
      <rPr>
        <i/>
        <sz val="12"/>
        <color theme="1"/>
        <rFont val="Calibri"/>
        <family val="2"/>
        <scheme val="minor"/>
      </rPr>
      <t xml:space="preserve"> IOM/IPL Integration Index Calculator</t>
    </r>
    <r>
      <rPr>
        <sz val="12"/>
        <color theme="1"/>
        <rFont val="Calibri"/>
        <family val="2"/>
        <scheme val="minor"/>
      </rPr>
      <t xml:space="preserve"> has been designed to show how the index scoring mechanism works using the IOM/IPL surveys implemented in Brazil, Peru and the Dominican Republic. Note that the surveys are usually conducted using Qualtrics (or similar software), meaning that the user experience when conducting real surveys is not the same as the one the user will experience with the </t>
    </r>
    <r>
      <rPr>
        <i/>
        <sz val="12"/>
        <color theme="1"/>
        <rFont val="Calibri"/>
        <family val="2"/>
        <scheme val="minor"/>
      </rPr>
      <t xml:space="preserve">IOM/IPL Integration Index Calculator </t>
    </r>
    <r>
      <rPr>
        <sz val="12"/>
        <color theme="1"/>
        <rFont val="Calibri"/>
        <family val="2"/>
        <scheme val="minor"/>
      </rPr>
      <t>(i.e. this Excel file)</t>
    </r>
    <r>
      <rPr>
        <i/>
        <sz val="12"/>
        <color theme="1"/>
        <rFont val="Calibri"/>
        <family val="2"/>
        <scheme val="minor"/>
      </rPr>
      <t>.</t>
    </r>
    <r>
      <rPr>
        <sz val="12"/>
        <color theme="1"/>
        <rFont val="Calibri"/>
        <family val="2"/>
        <scheme val="minor"/>
      </rPr>
      <t xml:space="preserve"> Nonetheless, the content of the survey—that is, the questions and answer options—are the same both in the real survey and in the index calculator. 
Please follow the instructions very closely. Otherwise, it may be that you answer questions that were not necessary to answer, which could potentially be problematic when calculating the integration scores. Please </t>
    </r>
    <r>
      <rPr>
        <b/>
        <sz val="12"/>
        <color theme="1"/>
        <rFont val="Calibri"/>
        <family val="2"/>
        <scheme val="minor"/>
      </rPr>
      <t>do not leave answer boxes empty</t>
    </r>
    <r>
      <rPr>
        <sz val="12"/>
        <color theme="1"/>
        <rFont val="Calibri"/>
        <family val="2"/>
        <scheme val="minor"/>
      </rPr>
      <t xml:space="preserve">. In case you don't want to answer a question, insert a </t>
    </r>
    <r>
      <rPr>
        <i/>
        <sz val="12"/>
        <color theme="1"/>
        <rFont val="Calibri"/>
        <family val="2"/>
        <scheme val="minor"/>
      </rPr>
      <t>dot</t>
    </r>
    <r>
      <rPr>
        <sz val="12"/>
        <color theme="1"/>
        <rFont val="Calibri"/>
        <family val="2"/>
        <scheme val="minor"/>
      </rPr>
      <t xml:space="preserve"> = </t>
    </r>
    <r>
      <rPr>
        <b/>
        <sz val="12"/>
        <color theme="1"/>
        <rFont val="Calibri"/>
        <family val="2"/>
        <scheme val="minor"/>
      </rPr>
      <t xml:space="preserve">.
</t>
    </r>
    <r>
      <rPr>
        <sz val="12"/>
        <color theme="1"/>
        <rFont val="Calibri"/>
        <family val="2"/>
        <scheme val="minor"/>
      </rPr>
      <t>We highly recommend to keep an original (unedited) copy of this Excel file. Every time you want to calculate a new response and/or show the index works, please create a copy of this file and enter the answers in the new file. This will prevent any issue from happening in case the Excel workbook gets corrupted.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</si>
</sst>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color theme="1"/>
      <name val="Calibri"/>
      <family val="2"/>
      <scheme val="minor"/>
    </font>
    <font>
      <b/>
      <sz val="12"/>
      <color theme="1"/>
      <name val="Calibri"/>
      <family val="2"/>
      <scheme val="minor"/>
    </font>
    <font>
      <b/>
      <sz val="10"/>
      <color theme="1"/>
      <name val="Gill Sans Nova Book"/>
    </font>
    <font>
      <sz val="12"/>
      <color theme="1"/>
      <name val="Gill Sans Nova Book"/>
      <family val="2"/>
    </font>
    <font>
      <b/>
      <sz val="12"/>
      <name val="Gill Sans Nova Book"/>
      <family val="2"/>
    </font>
    <font>
      <b/>
      <sz val="12"/>
      <color theme="1"/>
      <name val="Gill Sans Nova Book"/>
    </font>
    <font>
      <b/>
      <sz val="12"/>
      <color theme="1"/>
      <name val="Gill Sans Nova Book"/>
      <family val="2"/>
    </font>
    <font>
      <sz val="12"/>
      <color theme="1"/>
      <name val="Gill Sans Nova Book"/>
    </font>
    <font>
      <i/>
      <sz val="12"/>
      <color theme="1"/>
      <name val="Gill Sans Nova Book"/>
    </font>
    <font>
      <sz val="12"/>
      <color rgb="FF000000"/>
      <name val="Gill Sans Nova Book"/>
      <family val="2"/>
    </font>
    <font>
      <sz val="12"/>
      <color rgb="FF00589C"/>
      <name val="Gill Sans Nova Book"/>
      <family val="2"/>
    </font>
    <font>
      <sz val="11"/>
      <color theme="1"/>
      <name val="Symbol"/>
      <charset val="2"/>
    </font>
    <font>
      <b/>
      <sz val="12"/>
      <color theme="0"/>
      <name val="Gill Sans Nova Book"/>
      <family val="2"/>
    </font>
    <font>
      <sz val="12"/>
      <color theme="0"/>
      <name val="Gill Sans Nova Book"/>
      <family val="2"/>
    </font>
    <font>
      <sz val="12"/>
      <color rgb="FF000000"/>
      <name val="Calibri"/>
      <family val="2"/>
      <scheme val="minor"/>
    </font>
    <font>
      <sz val="12"/>
      <color theme="0"/>
      <name val="Calibri"/>
      <family val="2"/>
      <scheme val="minor"/>
    </font>
    <font>
      <i/>
      <sz val="12"/>
      <color theme="0"/>
      <name val="Gill Sans Nova Book"/>
    </font>
    <font>
      <b/>
      <sz val="12"/>
      <color rgb="FF000000"/>
      <name val="Gill Sans Nova Book"/>
    </font>
    <font>
      <sz val="12"/>
      <color rgb="FFFFFFFF"/>
      <name val="Gill Sans Nova Book"/>
      <family val="2"/>
    </font>
    <font>
      <b/>
      <sz val="15"/>
      <color theme="1"/>
      <name val="Calibri"/>
      <family val="2"/>
      <scheme val="minor"/>
    </font>
    <font>
      <b/>
      <sz val="20"/>
      <color theme="1"/>
      <name val="Calibri"/>
      <family val="2"/>
      <scheme val="minor"/>
    </font>
    <font>
      <b/>
      <sz val="28"/>
      <color theme="1"/>
      <name val="Calibri"/>
      <family val="2"/>
      <scheme val="minor"/>
    </font>
    <font>
      <sz val="14"/>
      <color theme="1"/>
      <name val="Gill Sans Nova Book"/>
    </font>
    <font>
      <sz val="10"/>
      <color theme="1"/>
      <name val="Gill Sans Nova Book"/>
    </font>
    <font>
      <sz val="12"/>
      <name val="Calibri"/>
      <family val="2"/>
      <scheme val="minor"/>
    </font>
    <font>
      <b/>
      <sz val="12"/>
      <name val="Calibri"/>
      <family val="2"/>
      <scheme val="minor"/>
    </font>
    <font>
      <sz val="12"/>
      <name val="Gill Sans Nova Book"/>
      <family val="2"/>
    </font>
    <font>
      <b/>
      <sz val="20"/>
      <color rgb="FF00589C"/>
      <name val="Gill Sans Nova Book"/>
    </font>
    <font>
      <sz val="18"/>
      <color theme="1"/>
      <name val="Gill Sans Nova Book"/>
    </font>
    <font>
      <i/>
      <sz val="12"/>
      <color theme="1"/>
      <name val="Calibri"/>
      <family val="2"/>
      <scheme val="minor"/>
    </font>
    <font>
      <sz val="24"/>
      <color theme="4"/>
      <name val="Calibri"/>
      <family val="2"/>
      <scheme val="minor"/>
    </font>
    <font>
      <sz val="18"/>
      <color theme="4"/>
      <name val="Calibri"/>
      <family val="2"/>
      <scheme val="minor"/>
    </font>
    <font>
      <b/>
      <sz val="12"/>
      <color rgb="FFFF0000"/>
      <name val="Calibri"/>
      <family val="2"/>
      <scheme val="minor"/>
    </font>
    <font>
      <b/>
      <sz val="12"/>
      <color theme="4"/>
      <name val="Calibri"/>
      <family val="2"/>
      <scheme val="minor"/>
    </font>
    <font>
      <sz val="12"/>
      <color theme="4"/>
      <name val="Calibri"/>
      <family val="2"/>
      <scheme val="minor"/>
    </font>
    <font>
      <b/>
      <u/>
      <sz val="12"/>
      <color theme="1"/>
      <name val="Calibri (Body)"/>
    </font>
    <font>
      <b/>
      <i/>
      <sz val="12"/>
      <color theme="1"/>
      <name val="Calibri (Body)"/>
    </font>
    <font>
      <u/>
      <sz val="12"/>
      <color theme="10"/>
      <name val="Calibri"/>
      <family val="2"/>
      <scheme val="minor"/>
    </font>
    <font>
      <u/>
      <sz val="12"/>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B9FEFF"/>
        <bgColor indexed="64"/>
      </patternFill>
    </fill>
    <fill>
      <patternFill patternType="solid">
        <fgColor rgb="FFFFA8BB"/>
        <bgColor indexed="64"/>
      </patternFill>
    </fill>
    <fill>
      <patternFill patternType="solid">
        <fgColor rgb="FFFFA0FF"/>
        <bgColor indexed="64"/>
      </patternFill>
    </fill>
    <fill>
      <patternFill patternType="solid">
        <fgColor theme="0" tint="-0.499984740745262"/>
        <bgColor indexed="64"/>
      </patternFill>
    </fill>
    <fill>
      <patternFill patternType="solid">
        <fgColor rgb="FFFF0000"/>
        <bgColor indexed="64"/>
      </patternFill>
    </fill>
    <fill>
      <patternFill patternType="solid">
        <fgColor rgb="FFFF0000"/>
        <bgColor rgb="FF000000"/>
      </patternFill>
    </fill>
    <fill>
      <patternFill patternType="solid">
        <fgColor rgb="FF808080"/>
        <bgColor rgb="FF000000"/>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37" fillId="0" borderId="0" applyNumberFormat="0" applyFill="0" applyBorder="0" applyAlignment="0" applyProtection="0"/>
  </cellStyleXfs>
  <cellXfs count="264">
    <xf numFmtId="0" fontId="0" fillId="0" borderId="0" xfId="0"/>
    <xf numFmtId="0" fontId="2" fillId="4" borderId="5" xfId="0" applyFont="1" applyFill="1" applyBorder="1" applyAlignment="1">
      <alignment vertical="center" wrapText="1"/>
    </xf>
    <xf numFmtId="0" fontId="2" fillId="5" borderId="5" xfId="0" applyFont="1" applyFill="1" applyBorder="1" applyAlignment="1">
      <alignment vertical="center" wrapText="1"/>
    </xf>
    <xf numFmtId="0" fontId="2" fillId="6" borderId="5" xfId="0" applyFont="1" applyFill="1" applyBorder="1" applyAlignment="1">
      <alignment vertical="center" wrapText="1"/>
    </xf>
    <xf numFmtId="0" fontId="2" fillId="8" borderId="5" xfId="0" applyFont="1" applyFill="1" applyBorder="1" applyAlignment="1">
      <alignment vertical="center" wrapText="1"/>
    </xf>
    <xf numFmtId="0" fontId="2" fillId="9" borderId="5" xfId="0" applyFont="1" applyFill="1" applyBorder="1" applyAlignment="1">
      <alignment vertical="center" wrapText="1"/>
    </xf>
    <xf numFmtId="0" fontId="2" fillId="10" borderId="5" xfId="0" applyFont="1" applyFill="1" applyBorder="1" applyAlignment="1">
      <alignment vertical="center" wrapText="1"/>
    </xf>
    <xf numFmtId="0" fontId="0" fillId="0" borderId="0" xfId="0" applyFont="1"/>
    <xf numFmtId="0" fontId="3" fillId="2" borderId="0" xfId="0" applyFont="1" applyFill="1"/>
    <xf numFmtId="0" fontId="3" fillId="2" borderId="0" xfId="0" applyFont="1" applyFill="1" applyAlignment="1">
      <alignment horizontal="center"/>
    </xf>
    <xf numFmtId="0" fontId="3" fillId="2" borderId="0" xfId="0" applyFont="1" applyFill="1" applyAlignment="1">
      <alignment wrapText="1"/>
    </xf>
    <xf numFmtId="0" fontId="3" fillId="2" borderId="0" xfId="0" applyFont="1" applyFill="1" applyAlignment="1">
      <alignment horizontal="center" vertical="center"/>
    </xf>
    <xf numFmtId="0" fontId="3" fillId="2" borderId="1" xfId="0" applyFont="1" applyFill="1" applyBorder="1"/>
    <xf numFmtId="0" fontId="3" fillId="2" borderId="2" xfId="0" applyFont="1" applyFill="1" applyBorder="1"/>
    <xf numFmtId="0" fontId="3" fillId="2" borderId="2" xfId="0" applyFont="1" applyFill="1" applyBorder="1" applyAlignment="1">
      <alignment horizontal="center"/>
    </xf>
    <xf numFmtId="0" fontId="3" fillId="2" borderId="2" xfId="0" applyFont="1" applyFill="1" applyBorder="1" applyAlignment="1">
      <alignment wrapText="1"/>
    </xf>
    <xf numFmtId="0" fontId="4" fillId="2" borderId="2" xfId="0" applyFont="1" applyFill="1" applyBorder="1" applyAlignment="1">
      <alignment horizontal="center" wrapText="1"/>
    </xf>
    <xf numFmtId="0" fontId="4" fillId="2" borderId="2" xfId="0" applyFont="1" applyFill="1" applyBorder="1" applyAlignment="1">
      <alignment horizontal="center" vertical="center" wrapText="1"/>
    </xf>
    <xf numFmtId="0" fontId="3" fillId="2" borderId="3" xfId="0" applyFont="1" applyFill="1" applyBorder="1"/>
    <xf numFmtId="0" fontId="3" fillId="2" borderId="4" xfId="0" applyFont="1" applyFill="1" applyBorder="1"/>
    <xf numFmtId="0" fontId="3" fillId="2" borderId="0" xfId="0" applyFont="1" applyFill="1" applyBorder="1"/>
    <xf numFmtId="0" fontId="3" fillId="2" borderId="9" xfId="0" applyFont="1" applyFill="1" applyBorder="1"/>
    <xf numFmtId="0" fontId="5" fillId="2" borderId="0" xfId="0" applyFont="1" applyFill="1" applyBorder="1" applyAlignment="1">
      <alignment horizontal="center" vertical="center"/>
    </xf>
    <xf numFmtId="0" fontId="6" fillId="2" borderId="0" xfId="0" applyFont="1" applyFill="1" applyBorder="1" applyAlignment="1">
      <alignment horizontal="center" vertical="top" wrapText="1"/>
    </xf>
    <xf numFmtId="0" fontId="3" fillId="2" borderId="0" xfId="0" applyFont="1" applyFill="1" applyBorder="1" applyAlignment="1">
      <alignment horizontal="center"/>
    </xf>
    <xf numFmtId="0" fontId="3" fillId="2" borderId="0" xfId="0" applyFont="1" applyFill="1" applyBorder="1" applyAlignment="1">
      <alignment wrapText="1"/>
    </xf>
    <xf numFmtId="0" fontId="4" fillId="2" borderId="0" xfId="0" applyFont="1" applyFill="1" applyBorder="1" applyAlignment="1">
      <alignment horizontal="center" wrapText="1"/>
    </xf>
    <xf numFmtId="0" fontId="4" fillId="2" borderId="0" xfId="0" applyFont="1" applyFill="1" applyBorder="1" applyAlignment="1">
      <alignment horizontal="center" vertical="center" wrapText="1"/>
    </xf>
    <xf numFmtId="0" fontId="3" fillId="2" borderId="4" xfId="0" applyFont="1" applyFill="1" applyBorder="1" applyAlignment="1">
      <alignment horizontal="center"/>
    </xf>
    <xf numFmtId="0" fontId="3" fillId="2" borderId="9" xfId="0" applyFont="1" applyFill="1" applyBorder="1" applyAlignment="1">
      <alignment horizontal="center"/>
    </xf>
    <xf numFmtId="0" fontId="3" fillId="2" borderId="12"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3" fillId="8" borderId="5" xfId="0" applyFont="1" applyFill="1" applyBorder="1" applyAlignment="1">
      <alignment horizontal="center" vertical="center" wrapText="1"/>
    </xf>
    <xf numFmtId="0" fontId="9" fillId="7" borderId="14" xfId="0" applyFont="1" applyFill="1" applyBorder="1" applyAlignment="1">
      <alignment horizontal="right" vertical="center" wrapText="1"/>
    </xf>
    <xf numFmtId="0" fontId="3" fillId="2" borderId="16" xfId="0" applyFont="1" applyFill="1" applyBorder="1"/>
    <xf numFmtId="0" fontId="3" fillId="2" borderId="17" xfId="0" applyFont="1" applyFill="1" applyBorder="1"/>
    <xf numFmtId="0" fontId="3" fillId="2" borderId="17" xfId="0" applyFont="1" applyFill="1" applyBorder="1" applyAlignment="1">
      <alignment horizontal="center"/>
    </xf>
    <xf numFmtId="0" fontId="3" fillId="2" borderId="17" xfId="0" applyFont="1" applyFill="1" applyBorder="1" applyAlignment="1">
      <alignment wrapText="1"/>
    </xf>
    <xf numFmtId="0" fontId="3" fillId="2" borderId="17" xfId="0" applyFont="1" applyFill="1" applyBorder="1" applyAlignment="1">
      <alignment horizontal="center" vertical="center"/>
    </xf>
    <xf numFmtId="0" fontId="3" fillId="2" borderId="18" xfId="0" applyFont="1" applyFill="1" applyBorder="1"/>
    <xf numFmtId="0" fontId="10" fillId="2" borderId="0" xfId="0" applyFont="1" applyFill="1" applyAlignment="1">
      <alignment horizontal="left"/>
    </xf>
    <xf numFmtId="0" fontId="3" fillId="2" borderId="0" xfId="0" applyFont="1" applyFill="1" applyBorder="1" applyAlignment="1">
      <alignment horizontal="right" vertical="center"/>
    </xf>
    <xf numFmtId="0" fontId="3" fillId="2" borderId="0" xfId="0" applyFont="1" applyFill="1" applyBorder="1" applyAlignment="1">
      <alignment horizontal="right" vertical="center"/>
    </xf>
    <xf numFmtId="0" fontId="3" fillId="3" borderId="14"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7" xfId="0" applyFont="1" applyFill="1" applyBorder="1" applyAlignment="1">
      <alignment horizontal="center" vertical="center"/>
    </xf>
    <xf numFmtId="0" fontId="15" fillId="0" borderId="0" xfId="0" applyFont="1" applyAlignment="1">
      <alignment horizontal="center" vertical="center"/>
    </xf>
    <xf numFmtId="0" fontId="1" fillId="0" borderId="0" xfId="0" applyFont="1" applyFill="1" applyBorder="1"/>
    <xf numFmtId="0" fontId="3" fillId="2" borderId="0" xfId="0" applyFont="1" applyFill="1" applyBorder="1" applyAlignment="1">
      <alignment horizontal="right" vertical="center"/>
    </xf>
    <xf numFmtId="0" fontId="0" fillId="0" borderId="0" xfId="0" applyFont="1" applyFill="1" applyBorder="1"/>
    <xf numFmtId="0" fontId="5" fillId="2" borderId="0" xfId="0" applyFont="1" applyFill="1" applyBorder="1" applyAlignment="1">
      <alignment horizontal="center"/>
    </xf>
    <xf numFmtId="0" fontId="18" fillId="14" borderId="21" xfId="0" applyFont="1" applyFill="1" applyBorder="1" applyAlignment="1">
      <alignment horizontal="center" vertical="center" wrapText="1"/>
    </xf>
    <xf numFmtId="0" fontId="18" fillId="14" borderId="21" xfId="0" applyFont="1" applyFill="1" applyBorder="1" applyAlignment="1">
      <alignment horizontal="center" vertical="center"/>
    </xf>
    <xf numFmtId="2" fontId="13" fillId="11" borderId="15" xfId="0" applyNumberFormat="1" applyFont="1" applyFill="1" applyBorder="1" applyAlignment="1">
      <alignment horizontal="center" vertical="center"/>
    </xf>
    <xf numFmtId="0" fontId="2" fillId="4" borderId="6" xfId="0" applyFont="1" applyFill="1" applyBorder="1" applyAlignment="1">
      <alignment vertical="center" wrapText="1"/>
    </xf>
    <xf numFmtId="0" fontId="2" fillId="5" borderId="6" xfId="0" applyFont="1" applyFill="1" applyBorder="1" applyAlignment="1">
      <alignment vertical="center" wrapText="1"/>
    </xf>
    <xf numFmtId="0" fontId="2" fillId="6" borderId="6" xfId="0" applyFont="1" applyFill="1" applyBorder="1" applyAlignment="1">
      <alignment vertical="center" wrapText="1"/>
    </xf>
    <xf numFmtId="0" fontId="2" fillId="8" borderId="6" xfId="0" applyFont="1" applyFill="1" applyBorder="1" applyAlignment="1">
      <alignment vertical="center" wrapText="1"/>
    </xf>
    <xf numFmtId="0" fontId="2" fillId="9" borderId="6" xfId="0" applyFont="1" applyFill="1" applyBorder="1" applyAlignment="1">
      <alignment vertical="center" wrapText="1"/>
    </xf>
    <xf numFmtId="0" fontId="19" fillId="0" borderId="5" xfId="0" applyFont="1" applyBorder="1" applyAlignment="1">
      <alignment horizontal="center" vertical="center"/>
    </xf>
    <xf numFmtId="0" fontId="19" fillId="0" borderId="5" xfId="0" applyFont="1" applyBorder="1" applyAlignment="1">
      <alignment horizontal="center" vertical="center"/>
    </xf>
    <xf numFmtId="0" fontId="13" fillId="11" borderId="21" xfId="0" applyFont="1" applyFill="1" applyBorder="1" applyAlignment="1">
      <alignment horizontal="center" vertical="center"/>
    </xf>
    <xf numFmtId="2" fontId="13" fillId="11" borderId="26" xfId="0" applyNumberFormat="1" applyFont="1" applyFill="1" applyBorder="1" applyAlignment="1">
      <alignment horizontal="center" vertical="center"/>
    </xf>
    <xf numFmtId="2" fontId="13" fillId="11" borderId="3" xfId="0" applyNumberFormat="1" applyFont="1" applyFill="1" applyBorder="1" applyAlignment="1">
      <alignment horizontal="center" vertical="center"/>
    </xf>
    <xf numFmtId="0" fontId="9" fillId="7" borderId="5"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0" fillId="0" borderId="5" xfId="0" applyFont="1" applyBorder="1" applyAlignment="1">
      <alignment horizontal="center" vertical="center"/>
    </xf>
    <xf numFmtId="0" fontId="0" fillId="0" borderId="0" xfId="0" applyFill="1" applyBorder="1" applyAlignment="1">
      <alignment horizontal="center"/>
    </xf>
    <xf numFmtId="0" fontId="0" fillId="0" borderId="0" xfId="0" applyFill="1" applyBorder="1"/>
    <xf numFmtId="0" fontId="0" fillId="0" borderId="0" xfId="0" applyFill="1" applyBorder="1" applyAlignment="1">
      <alignment horizontal="right"/>
    </xf>
    <xf numFmtId="0" fontId="14" fillId="0" borderId="0" xfId="0" applyFont="1" applyFill="1" applyBorder="1"/>
    <xf numFmtId="0" fontId="3" fillId="0" borderId="0" xfId="0" applyFont="1" applyFill="1" applyBorder="1" applyAlignment="1">
      <alignment vertical="center"/>
    </xf>
    <xf numFmtId="0" fontId="0" fillId="0" borderId="0" xfId="0" applyFont="1" applyFill="1" applyBorder="1" applyAlignment="1">
      <alignment vertical="center"/>
    </xf>
    <xf numFmtId="0" fontId="11" fillId="0" borderId="0" xfId="0" applyFont="1" applyFill="1" applyBorder="1" applyAlignment="1">
      <alignment horizontal="left" vertical="center" indent="4"/>
    </xf>
    <xf numFmtId="0" fontId="3"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3" fillId="3" borderId="12" xfId="0" applyFont="1" applyFill="1" applyBorder="1" applyAlignment="1">
      <alignment horizontal="center" vertical="center"/>
    </xf>
    <xf numFmtId="0" fontId="7" fillId="3" borderId="29" xfId="0" applyFont="1" applyFill="1" applyBorder="1" applyAlignment="1">
      <alignment horizontal="center" vertical="center"/>
    </xf>
    <xf numFmtId="0" fontId="13" fillId="11" borderId="30" xfId="0" applyFont="1" applyFill="1" applyBorder="1" applyAlignment="1">
      <alignment horizontal="center" vertical="center"/>
    </xf>
    <xf numFmtId="0" fontId="13" fillId="11" borderId="27" xfId="0" applyFont="1" applyFill="1" applyBorder="1" applyAlignment="1">
      <alignment horizontal="center" vertical="center"/>
    </xf>
    <xf numFmtId="0" fontId="16" fillId="11"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2" fontId="22" fillId="0" borderId="3" xfId="0" applyNumberFormat="1" applyFont="1" applyFill="1" applyBorder="1" applyAlignment="1">
      <alignment horizontal="center" vertical="center" wrapText="1"/>
    </xf>
    <xf numFmtId="2" fontId="22" fillId="0" borderId="18" xfId="0" applyNumberFormat="1" applyFont="1" applyFill="1" applyBorder="1" applyAlignment="1">
      <alignment horizontal="center" vertical="center" wrapText="1"/>
    </xf>
    <xf numFmtId="0" fontId="0" fillId="2" borderId="0" xfId="0" applyFont="1" applyFill="1"/>
    <xf numFmtId="0" fontId="15" fillId="2" borderId="0" xfId="0" applyFont="1" applyFill="1" applyAlignment="1">
      <alignment horizontal="center" vertical="center"/>
    </xf>
    <xf numFmtId="0" fontId="24" fillId="2" borderId="0" xfId="0" applyFont="1" applyFill="1"/>
    <xf numFmtId="0" fontId="6" fillId="2" borderId="6" xfId="0" applyFont="1" applyFill="1" applyBorder="1" applyAlignment="1">
      <alignment horizontal="center" vertical="center"/>
    </xf>
    <xf numFmtId="0" fontId="6" fillId="2" borderId="19"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9" xfId="0" applyFont="1" applyFill="1" applyBorder="1"/>
    <xf numFmtId="0" fontId="25" fillId="2" borderId="0" xfId="0" applyFont="1" applyFill="1"/>
    <xf numFmtId="0" fontId="5" fillId="2" borderId="19" xfId="0" applyFont="1" applyFill="1" applyBorder="1" applyAlignment="1">
      <alignment horizontal="center" vertical="center" wrapText="1"/>
    </xf>
    <xf numFmtId="0" fontId="26" fillId="2" borderId="0" xfId="0" applyFont="1" applyFill="1" applyBorder="1" applyAlignment="1">
      <alignment vertical="center"/>
    </xf>
    <xf numFmtId="0" fontId="24" fillId="2" borderId="0" xfId="0" applyFont="1" applyFill="1" applyAlignment="1">
      <alignment vertical="center"/>
    </xf>
    <xf numFmtId="0" fontId="25" fillId="2" borderId="0" xfId="0" applyFont="1" applyFill="1" applyBorder="1"/>
    <xf numFmtId="0" fontId="24" fillId="2" borderId="0" xfId="0" applyFont="1" applyFill="1" applyBorder="1"/>
    <xf numFmtId="0" fontId="17" fillId="2" borderId="19" xfId="0" applyFont="1" applyFill="1" applyBorder="1" applyAlignment="1">
      <alignment horizontal="center" vertical="center" wrapText="1"/>
    </xf>
    <xf numFmtId="0" fontId="3" fillId="2" borderId="10" xfId="0" applyFont="1" applyFill="1" applyBorder="1" applyAlignment="1">
      <alignment horizontal="center" vertical="center"/>
    </xf>
    <xf numFmtId="0" fontId="17" fillId="2" borderId="6" xfId="0" applyFont="1" applyFill="1" applyBorder="1" applyAlignment="1">
      <alignment horizontal="center" vertical="center" wrapText="1"/>
    </xf>
    <xf numFmtId="0" fontId="24" fillId="2" borderId="0" xfId="0" applyFont="1" applyFill="1" applyAlignment="1">
      <alignment horizontal="right"/>
    </xf>
    <xf numFmtId="0" fontId="0" fillId="2" borderId="19" xfId="0" applyFont="1" applyFill="1" applyBorder="1" applyAlignment="1">
      <alignment horizontal="center"/>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0" fillId="2" borderId="0" xfId="0" applyFill="1"/>
    <xf numFmtId="0" fontId="0" fillId="2" borderId="4" xfId="0" applyFill="1" applyBorder="1"/>
    <xf numFmtId="0" fontId="0" fillId="2" borderId="16" xfId="0" applyFill="1" applyBorder="1"/>
    <xf numFmtId="0" fontId="0" fillId="2" borderId="0" xfId="0" applyFill="1" applyBorder="1"/>
    <xf numFmtId="0" fontId="0" fillId="2" borderId="9" xfId="0" applyFill="1" applyBorder="1"/>
    <xf numFmtId="0" fontId="0" fillId="2" borderId="18" xfId="0" applyFill="1" applyBorder="1"/>
    <xf numFmtId="0" fontId="0" fillId="2" borderId="17" xfId="0" applyFill="1" applyBorder="1"/>
    <xf numFmtId="0" fontId="1" fillId="2" borderId="0" xfId="0" applyFont="1" applyFill="1" applyAlignment="1"/>
    <xf numFmtId="0" fontId="28" fillId="10" borderId="5"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0" fillId="2" borderId="28" xfId="0" applyFont="1" applyFill="1" applyBorder="1"/>
    <xf numFmtId="0" fontId="30" fillId="2" borderId="0" xfId="0" applyFont="1" applyFill="1"/>
    <xf numFmtId="0" fontId="31" fillId="2" borderId="0" xfId="0" applyFont="1" applyFill="1"/>
    <xf numFmtId="0" fontId="32" fillId="2" borderId="1" xfId="0" applyFont="1" applyFill="1" applyBorder="1"/>
    <xf numFmtId="0" fontId="0" fillId="2" borderId="2" xfId="0" applyFill="1" applyBorder="1"/>
    <xf numFmtId="0" fontId="0" fillId="2" borderId="3" xfId="0" applyFill="1" applyBorder="1"/>
    <xf numFmtId="0" fontId="33" fillId="2" borderId="0" xfId="0" applyFont="1" applyFill="1"/>
    <xf numFmtId="0" fontId="34" fillId="2" borderId="0" xfId="0" applyFont="1" applyFill="1"/>
    <xf numFmtId="0" fontId="0" fillId="2" borderId="0" xfId="0" applyFill="1" applyAlignment="1">
      <alignment horizontal="left" wrapText="1"/>
    </xf>
    <xf numFmtId="0" fontId="1" fillId="2" borderId="0" xfId="1" applyFont="1" applyFill="1" applyAlignment="1">
      <alignment wrapText="1"/>
    </xf>
    <xf numFmtId="0" fontId="1" fillId="2" borderId="0" xfId="1" applyFont="1" applyFill="1" applyAlignment="1">
      <alignment vertical="center" wrapText="1"/>
    </xf>
    <xf numFmtId="0" fontId="0" fillId="2" borderId="0" xfId="0" applyFill="1" applyAlignment="1">
      <alignment horizontal="left" wrapText="1"/>
    </xf>
    <xf numFmtId="0" fontId="38" fillId="2" borderId="0" xfId="0" applyFont="1" applyFill="1" applyAlignment="1">
      <alignment horizontal="left" wrapText="1"/>
    </xf>
    <xf numFmtId="0" fontId="37" fillId="2" borderId="0" xfId="1" applyFill="1" applyAlignment="1">
      <alignment horizontal="left" wrapText="1"/>
    </xf>
    <xf numFmtId="0" fontId="37" fillId="0" borderId="0" xfId="1" applyAlignment="1">
      <alignment horizontal="left" wrapText="1"/>
    </xf>
    <xf numFmtId="0" fontId="0" fillId="2" borderId="16" xfId="0" applyFill="1" applyBorder="1" applyAlignment="1">
      <alignment horizontal="left" wrapText="1"/>
    </xf>
    <xf numFmtId="0" fontId="0" fillId="2" borderId="17" xfId="0" applyFill="1" applyBorder="1" applyAlignment="1">
      <alignment horizontal="left" wrapText="1"/>
    </xf>
    <xf numFmtId="0" fontId="0" fillId="2" borderId="18" xfId="0" applyFill="1" applyBorder="1" applyAlignment="1">
      <alignment horizontal="left" wrapText="1"/>
    </xf>
    <xf numFmtId="0" fontId="29" fillId="2" borderId="0" xfId="0" applyFont="1" applyFill="1" applyAlignment="1">
      <alignment horizontal="left"/>
    </xf>
    <xf numFmtId="0" fontId="0" fillId="2" borderId="0" xfId="0" applyFill="1" applyAlignment="1">
      <alignment horizontal="left"/>
    </xf>
    <xf numFmtId="0" fontId="1" fillId="2" borderId="0" xfId="0" applyFont="1" applyFill="1" applyAlignment="1">
      <alignment horizontal="left"/>
    </xf>
    <xf numFmtId="0" fontId="0" fillId="2" borderId="0" xfId="0" applyFill="1" applyAlignment="1">
      <alignment horizontal="left" vertical="center" wrapText="1"/>
    </xf>
    <xf numFmtId="0" fontId="7" fillId="6" borderId="14"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17" fillId="13" borderId="14" xfId="0" applyFont="1" applyFill="1" applyBorder="1" applyAlignment="1">
      <alignment horizontal="center" vertical="center" wrapText="1"/>
    </xf>
    <xf numFmtId="0" fontId="17" fillId="13" borderId="2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17" fillId="13" borderId="24" xfId="0" applyFont="1" applyFill="1" applyBorder="1" applyAlignment="1">
      <alignment horizontal="center" vertical="center" wrapText="1"/>
    </xf>
    <xf numFmtId="0" fontId="17" fillId="13" borderId="20"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2" borderId="3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2" fillId="11" borderId="3" xfId="0" applyFont="1" applyFill="1" applyBorder="1" applyAlignment="1">
      <alignment horizontal="center" vertical="center"/>
    </xf>
    <xf numFmtId="0" fontId="12" fillId="11" borderId="18" xfId="0" applyFont="1" applyFill="1" applyBorder="1" applyAlignment="1">
      <alignment horizontal="center" vertical="center"/>
    </xf>
    <xf numFmtId="0" fontId="5" fillId="9" borderId="6"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13" fillId="11" borderId="31" xfId="0" applyFont="1" applyFill="1" applyBorder="1" applyAlignment="1">
      <alignment horizontal="center" vertical="center" wrapText="1"/>
    </xf>
    <xf numFmtId="0" fontId="13" fillId="11" borderId="27" xfId="0" applyFont="1" applyFill="1" applyBorder="1" applyAlignment="1">
      <alignment horizontal="center" vertical="center" wrapText="1"/>
    </xf>
    <xf numFmtId="0" fontId="13" fillId="11" borderId="30" xfId="0" applyFont="1" applyFill="1" applyBorder="1" applyAlignment="1">
      <alignment horizontal="center" vertical="center" wrapText="1"/>
    </xf>
    <xf numFmtId="0" fontId="5" fillId="12" borderId="14" xfId="0" applyFont="1" applyFill="1" applyBorder="1" applyAlignment="1">
      <alignment horizontal="center" vertical="center" wrapText="1"/>
    </xf>
    <xf numFmtId="0" fontId="5" fillId="12" borderId="21"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12" borderId="22" xfId="0" applyFont="1" applyFill="1" applyBorder="1" applyAlignment="1">
      <alignment horizontal="center" vertical="center" wrapText="1"/>
    </xf>
    <xf numFmtId="0" fontId="3" fillId="2" borderId="0" xfId="0" applyFont="1" applyFill="1" applyBorder="1" applyAlignment="1">
      <alignment horizontal="right"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6" borderId="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27" fillId="2" borderId="0" xfId="0" applyFont="1" applyFill="1" applyAlignment="1">
      <alignment horizont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2" borderId="0"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5" fillId="2" borderId="0" xfId="0" applyFont="1" applyFill="1" applyBorder="1" applyAlignment="1">
      <alignment horizontal="center"/>
    </xf>
    <xf numFmtId="0" fontId="6" fillId="2" borderId="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10" borderId="32" xfId="0" applyFont="1" applyFill="1" applyBorder="1" applyAlignment="1">
      <alignment horizontal="center" vertical="center" wrapText="1"/>
    </xf>
    <xf numFmtId="0" fontId="5" fillId="10" borderId="33" xfId="0" applyFont="1" applyFill="1" applyBorder="1" applyAlignment="1">
      <alignment horizontal="center" vertical="center" wrapText="1"/>
    </xf>
    <xf numFmtId="0" fontId="5" fillId="10" borderId="34"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21" xfId="0" applyFont="1" applyFill="1" applyBorder="1" applyAlignment="1">
      <alignment horizontal="center" vertical="center" wrapText="1"/>
    </xf>
    <xf numFmtId="2"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2" fontId="23" fillId="9" borderId="14" xfId="0" applyNumberFormat="1" applyFont="1" applyFill="1" applyBorder="1" applyAlignment="1">
      <alignment horizontal="center" vertical="center" wrapText="1"/>
    </xf>
    <xf numFmtId="2" fontId="23" fillId="9" borderId="21" xfId="0" applyNumberFormat="1" applyFont="1" applyFill="1" applyBorder="1" applyAlignment="1">
      <alignment horizontal="center" vertical="center" wrapText="1"/>
    </xf>
    <xf numFmtId="2" fontId="23" fillId="10" borderId="14" xfId="0" applyNumberFormat="1" applyFont="1" applyFill="1" applyBorder="1" applyAlignment="1">
      <alignment horizontal="center" vertical="center" wrapText="1"/>
    </xf>
    <xf numFmtId="2" fontId="23" fillId="10" borderId="21" xfId="0" applyNumberFormat="1" applyFont="1" applyFill="1" applyBorder="1" applyAlignment="1">
      <alignment horizontal="center" vertical="center" wrapText="1"/>
    </xf>
    <xf numFmtId="0" fontId="20" fillId="0" borderId="0" xfId="0" applyFont="1" applyBorder="1" applyAlignment="1">
      <alignment horizontal="center" vertical="center"/>
    </xf>
    <xf numFmtId="2" fontId="23" fillId="4" borderId="14" xfId="0" applyNumberFormat="1" applyFont="1" applyFill="1" applyBorder="1" applyAlignment="1">
      <alignment horizontal="center" vertical="center" wrapText="1"/>
    </xf>
    <xf numFmtId="2" fontId="23" fillId="4" borderId="21" xfId="0" applyNumberFormat="1" applyFont="1" applyFill="1" applyBorder="1" applyAlignment="1">
      <alignment horizontal="center" vertical="center" wrapText="1"/>
    </xf>
    <xf numFmtId="2" fontId="23" fillId="5" borderId="14" xfId="0" applyNumberFormat="1" applyFont="1" applyFill="1" applyBorder="1" applyAlignment="1">
      <alignment horizontal="center" vertical="center" wrapText="1"/>
    </xf>
    <xf numFmtId="2" fontId="23" fillId="5" borderId="21" xfId="0" applyNumberFormat="1" applyFont="1" applyFill="1" applyBorder="1" applyAlignment="1">
      <alignment horizontal="center" vertical="center" wrapText="1"/>
    </xf>
    <xf numFmtId="2" fontId="23" fillId="6" borderId="14" xfId="0" applyNumberFormat="1" applyFont="1" applyFill="1" applyBorder="1" applyAlignment="1">
      <alignment horizontal="center" vertical="center" wrapText="1"/>
    </xf>
    <xf numFmtId="2" fontId="23" fillId="6" borderId="21" xfId="0" applyNumberFormat="1" applyFont="1" applyFill="1" applyBorder="1" applyAlignment="1">
      <alignment horizontal="center" vertical="center" wrapText="1"/>
    </xf>
    <xf numFmtId="2" fontId="23" fillId="8" borderId="14" xfId="0" applyNumberFormat="1" applyFont="1" applyFill="1" applyBorder="1" applyAlignment="1">
      <alignment horizontal="center" vertical="center" wrapText="1"/>
    </xf>
    <xf numFmtId="2" fontId="23" fillId="8" borderId="21" xfId="0" applyNumberFormat="1" applyFont="1" applyFill="1" applyBorder="1" applyAlignment="1">
      <alignment horizontal="center" vertical="center"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19" fillId="0" borderId="5" xfId="0" applyFont="1" applyBorder="1" applyAlignment="1">
      <alignment horizontal="center" vertical="center"/>
    </xf>
    <xf numFmtId="2" fontId="23" fillId="10" borderId="5" xfId="0" applyNumberFormat="1" applyFont="1" applyFill="1" applyBorder="1" applyAlignment="1">
      <alignment horizontal="center" vertical="center" wrapText="1"/>
    </xf>
    <xf numFmtId="2" fontId="23" fillId="4" borderId="5" xfId="0" applyNumberFormat="1" applyFont="1" applyFill="1" applyBorder="1" applyAlignment="1">
      <alignment horizontal="center" vertical="center" wrapText="1"/>
    </xf>
    <xf numFmtId="2" fontId="23" fillId="5" borderId="5" xfId="0" applyNumberFormat="1" applyFont="1" applyFill="1" applyBorder="1" applyAlignment="1">
      <alignment horizontal="center" vertical="center" wrapText="1"/>
    </xf>
    <xf numFmtId="2" fontId="23" fillId="6" borderId="5" xfId="0" applyNumberFormat="1" applyFont="1" applyFill="1" applyBorder="1" applyAlignment="1">
      <alignment horizontal="center" vertical="center" wrapText="1"/>
    </xf>
    <xf numFmtId="2" fontId="23" fillId="8" borderId="5" xfId="0" applyNumberFormat="1" applyFont="1" applyFill="1" applyBorder="1" applyAlignment="1">
      <alignment horizontal="center" vertical="center" wrapText="1"/>
    </xf>
    <xf numFmtId="2" fontId="23" fillId="9" borderId="5"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6DEF"/>
      <color rgb="FFFFA8BB"/>
      <color rgb="FFB9FEFF"/>
      <color rgb="FFFFA0FF"/>
      <color rgb="FFC653B5"/>
      <color rgb="FFF768E1"/>
      <color rgb="FF00E915"/>
      <color rgb="FFF8504D"/>
      <color rgb="FF00E9E8"/>
      <color rgb="FFD26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Short Form</a:t>
            </a:r>
            <a:r>
              <a:rPr lang="en-US" b="1" baseline="0"/>
              <a:t> (12 Questions)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barChart>
        <c:barDir val="col"/>
        <c:grouping val="clustered"/>
        <c:varyColors val="0"/>
        <c:ser>
          <c:idx val="0"/>
          <c:order val="0"/>
          <c:spPr>
            <a:solidFill>
              <a:schemeClr val="accent1">
                <a:lumMod val="20000"/>
                <a:lumOff val="80000"/>
              </a:schemeClr>
            </a:solidFill>
            <a:ln>
              <a:noFill/>
            </a:ln>
            <a:effectLst/>
          </c:spPr>
          <c:invertIfNegative val="0"/>
          <c:dPt>
            <c:idx val="1"/>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4-C4FA-7A4D-992C-7B67358F4F88}"/>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C4FA-7A4D-992C-7B67358F4F88}"/>
              </c:ext>
            </c:extLst>
          </c:dPt>
          <c:dPt>
            <c:idx val="3"/>
            <c:invertIfNegative val="0"/>
            <c:bubble3D val="0"/>
            <c:spPr>
              <a:solidFill>
                <a:srgbClr val="B9FEFF"/>
              </a:solidFill>
              <a:ln>
                <a:noFill/>
              </a:ln>
              <a:effectLst/>
            </c:spPr>
            <c:extLst>
              <c:ext xmlns:c16="http://schemas.microsoft.com/office/drawing/2014/chart" uri="{C3380CC4-5D6E-409C-BE32-E72D297353CC}">
                <c16:uniqueId val="{00000006-C4FA-7A4D-992C-7B67358F4F88}"/>
              </c:ext>
            </c:extLst>
          </c:dPt>
          <c:dPt>
            <c:idx val="4"/>
            <c:invertIfNegative val="0"/>
            <c:bubble3D val="0"/>
            <c:spPr>
              <a:solidFill>
                <a:srgbClr val="FFA8BB"/>
              </a:solidFill>
              <a:ln>
                <a:noFill/>
              </a:ln>
              <a:effectLst/>
            </c:spPr>
            <c:extLst>
              <c:ext xmlns:c16="http://schemas.microsoft.com/office/drawing/2014/chart" uri="{C3380CC4-5D6E-409C-BE32-E72D297353CC}">
                <c16:uniqueId val="{00000007-C4FA-7A4D-992C-7B67358F4F88}"/>
              </c:ext>
            </c:extLst>
          </c:dPt>
          <c:dPt>
            <c:idx val="5"/>
            <c:invertIfNegative val="0"/>
            <c:bubble3D val="0"/>
            <c:spPr>
              <a:solidFill>
                <a:srgbClr val="FF6DEF"/>
              </a:solidFill>
              <a:ln>
                <a:noFill/>
              </a:ln>
              <a:effectLst/>
            </c:spPr>
            <c:extLst>
              <c:ext xmlns:c16="http://schemas.microsoft.com/office/drawing/2014/chart" uri="{C3380CC4-5D6E-409C-BE32-E72D297353CC}">
                <c16:uniqueId val="{00000008-C4FA-7A4D-992C-7B67358F4F88}"/>
              </c:ext>
            </c:extLst>
          </c:dPt>
          <c:dPt>
            <c:idx val="6"/>
            <c:invertIfNegative val="0"/>
            <c:bubble3D val="0"/>
            <c:spPr>
              <a:solidFill>
                <a:schemeClr val="bg1">
                  <a:lumMod val="50000"/>
                </a:schemeClr>
              </a:solidFill>
              <a:ln>
                <a:noFill/>
              </a:ln>
              <a:effectLst/>
            </c:spPr>
            <c:extLst>
              <c:ext xmlns:c16="http://schemas.microsoft.com/office/drawing/2014/chart" uri="{C3380CC4-5D6E-409C-BE32-E72D297353CC}">
                <c16:uniqueId val="{00000009-C4FA-7A4D-992C-7B67358F4F8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C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'4_IOM IPL Integration Scores'!$C$10:$C$16</c:f>
              <c:strCache>
                <c:ptCount val="7"/>
                <c:pt idx="0">
                  <c:v>Navigational Integration</c:v>
                </c:pt>
                <c:pt idx="1">
                  <c:v>Economic Integration</c:v>
                </c:pt>
                <c:pt idx="2">
                  <c:v>Social Integration</c:v>
                </c:pt>
                <c:pt idx="3">
                  <c:v>Linguistic Integration</c:v>
                </c:pt>
                <c:pt idx="4">
                  <c:v>Psychological Integration</c:v>
                </c:pt>
                <c:pt idx="5">
                  <c:v>Political Integration</c:v>
                </c:pt>
                <c:pt idx="6">
                  <c:v>Total Score</c:v>
                </c:pt>
              </c:strCache>
            </c:strRef>
          </c:cat>
          <c:val>
            <c:numRef>
              <c:f>'4_IOM IPL Integration Scores'!$D$10:$D$16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4FA-7A4D-992C-7B67358F4F88}"/>
            </c:ext>
          </c:extLst>
        </c:ser>
        <c:dLbls>
          <c:dLblPos val="inEnd"/>
          <c:showLegendKey val="0"/>
          <c:showVal val="1"/>
          <c:showCatName val="0"/>
          <c:showSerName val="0"/>
          <c:showPercent val="0"/>
          <c:showBubbleSize val="0"/>
        </c:dLbls>
        <c:gapWidth val="219"/>
        <c:overlap val="-27"/>
        <c:axId val="1804150656"/>
        <c:axId val="1333103952"/>
        <c:extLst>
          <c:ext xmlns:c15="http://schemas.microsoft.com/office/drawing/2012/chart" uri="{02D57815-91ED-43cb-92C2-25804820EDAC}">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'4_IOM IPL Integration Scores'!$C$10:$C$16</c15:sqref>
                        </c15:formulaRef>
                      </c:ext>
                    </c:extLst>
                    <c:strCache>
                      <c:ptCount val="7"/>
                      <c:pt idx="0">
                        <c:v>Navigational Integration</c:v>
                      </c:pt>
                      <c:pt idx="1">
                        <c:v>Economic Integration</c:v>
                      </c:pt>
                      <c:pt idx="2">
                        <c:v>Social Integration</c:v>
                      </c:pt>
                      <c:pt idx="3">
                        <c:v>Linguistic Integration</c:v>
                      </c:pt>
                      <c:pt idx="4">
                        <c:v>Psychological Integration</c:v>
                      </c:pt>
                      <c:pt idx="5">
                        <c:v>Political Integration</c:v>
                      </c:pt>
                      <c:pt idx="6">
                        <c:v>Total Score</c:v>
                      </c:pt>
                    </c:strCache>
                  </c:strRef>
                </c:cat>
                <c:val>
                  <c:numRef>
                    <c:extLst>
                      <c:ext uri="{02D57815-91ED-43cb-92C2-25804820EDAC}">
                        <c15:formulaRef>
                          <c15:sqref>'4_IOM IPL Integration Scores'!$E$10:$E$16</c15:sqref>
                        </c15:formulaRef>
                      </c:ext>
                    </c:extLst>
                    <c:numCache>
                      <c:formatCode>0.00</c:formatCode>
                      <c:ptCount val="7"/>
                    </c:numCache>
                  </c:numRef>
                </c:val>
                <c:extLst>
                  <c:ext xmlns:c16="http://schemas.microsoft.com/office/drawing/2014/chart" uri="{C3380CC4-5D6E-409C-BE32-E72D297353CC}">
                    <c16:uniqueId val="{00000001-C4FA-7A4D-992C-7B67358F4F88}"/>
                  </c:ext>
                </c:extLst>
              </c15:ser>
            </c15:filteredBarSeries>
          </c:ext>
        </c:extLst>
      </c:barChart>
      <c:catAx>
        <c:axId val="180415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CH"/>
          </a:p>
        </c:txPr>
        <c:crossAx val="1333103952"/>
        <c:crosses val="autoZero"/>
        <c:auto val="1"/>
        <c:lblAlgn val="ctr"/>
        <c:lblOffset val="100"/>
        <c:noMultiLvlLbl val="0"/>
      </c:catAx>
      <c:valAx>
        <c:axId val="133310395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IOM/IPL INtegration Scores (12 Q</a:t>
                </a:r>
                <a:r>
                  <a:rPr lang="en-US" baseline="0"/>
                  <a:t> Short Form)</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804150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Long Form</a:t>
            </a:r>
            <a:r>
              <a:rPr lang="en-US" b="1" baseline="0"/>
              <a:t> (24 Questions)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21-5067-BC45-9C83-0AA727DE6C57}"/>
              </c:ext>
            </c:extLst>
          </c:dPt>
          <c:dPt>
            <c:idx val="1"/>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1-5067-BC45-9C83-0AA727DE6C57}"/>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5067-BC45-9C83-0AA727DE6C57}"/>
              </c:ext>
            </c:extLst>
          </c:dPt>
          <c:dPt>
            <c:idx val="3"/>
            <c:invertIfNegative val="0"/>
            <c:bubble3D val="0"/>
            <c:spPr>
              <a:solidFill>
                <a:srgbClr val="B9FEFF"/>
              </a:solidFill>
              <a:ln>
                <a:noFill/>
              </a:ln>
              <a:effectLst/>
            </c:spPr>
            <c:extLst>
              <c:ext xmlns:c16="http://schemas.microsoft.com/office/drawing/2014/chart" uri="{C3380CC4-5D6E-409C-BE32-E72D297353CC}">
                <c16:uniqueId val="{00000005-5067-BC45-9C83-0AA727DE6C57}"/>
              </c:ext>
            </c:extLst>
          </c:dPt>
          <c:dPt>
            <c:idx val="4"/>
            <c:invertIfNegative val="0"/>
            <c:bubble3D val="0"/>
            <c:spPr>
              <a:solidFill>
                <a:srgbClr val="FFA8BB"/>
              </a:solidFill>
              <a:ln>
                <a:noFill/>
              </a:ln>
              <a:effectLst/>
            </c:spPr>
            <c:extLst>
              <c:ext xmlns:c16="http://schemas.microsoft.com/office/drawing/2014/chart" uri="{C3380CC4-5D6E-409C-BE32-E72D297353CC}">
                <c16:uniqueId val="{00000007-5067-BC45-9C83-0AA727DE6C57}"/>
              </c:ext>
            </c:extLst>
          </c:dPt>
          <c:dPt>
            <c:idx val="5"/>
            <c:invertIfNegative val="0"/>
            <c:bubble3D val="0"/>
            <c:spPr>
              <a:solidFill>
                <a:srgbClr val="FF6DEF"/>
              </a:solidFill>
              <a:ln>
                <a:noFill/>
              </a:ln>
              <a:effectLst/>
            </c:spPr>
            <c:extLst>
              <c:ext xmlns:c16="http://schemas.microsoft.com/office/drawing/2014/chart" uri="{C3380CC4-5D6E-409C-BE32-E72D297353CC}">
                <c16:uniqueId val="{00000009-5067-BC45-9C83-0AA727DE6C57}"/>
              </c:ext>
            </c:extLst>
          </c:dPt>
          <c:dPt>
            <c:idx val="6"/>
            <c:invertIfNegative val="0"/>
            <c:bubble3D val="0"/>
            <c:spPr>
              <a:solidFill>
                <a:schemeClr val="bg1">
                  <a:lumMod val="50000"/>
                </a:schemeClr>
              </a:solidFill>
              <a:ln>
                <a:noFill/>
              </a:ln>
              <a:effectLst/>
            </c:spPr>
            <c:extLst>
              <c:ext xmlns:c16="http://schemas.microsoft.com/office/drawing/2014/chart" uri="{C3380CC4-5D6E-409C-BE32-E72D297353CC}">
                <c16:uniqueId val="{0000000B-5067-BC45-9C83-0AA727DE6C5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CH"/>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'4_IOM IPL Integration Scores'!$C$10:$C$16</c:f>
              <c:strCache>
                <c:ptCount val="7"/>
                <c:pt idx="0">
                  <c:v>Navigational Integration</c:v>
                </c:pt>
                <c:pt idx="1">
                  <c:v>Economic Integration</c:v>
                </c:pt>
                <c:pt idx="2">
                  <c:v>Social Integration</c:v>
                </c:pt>
                <c:pt idx="3">
                  <c:v>Linguistic Integration</c:v>
                </c:pt>
                <c:pt idx="4">
                  <c:v>Psychological Integration</c:v>
                </c:pt>
                <c:pt idx="5">
                  <c:v>Political Integration</c:v>
                </c:pt>
                <c:pt idx="6">
                  <c:v>Total Score</c:v>
                </c:pt>
              </c:strCache>
            </c:strRef>
          </c:cat>
          <c:val>
            <c:numRef>
              <c:f>'4_IOM IPL Integration Scores'!$D$21:$D$27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C-5067-BC45-9C83-0AA727DE6C57}"/>
            </c:ext>
          </c:extLst>
        </c:ser>
        <c:dLbls>
          <c:dLblPos val="inEnd"/>
          <c:showLegendKey val="0"/>
          <c:showVal val="1"/>
          <c:showCatName val="0"/>
          <c:showSerName val="0"/>
          <c:showPercent val="0"/>
          <c:showBubbleSize val="0"/>
        </c:dLbls>
        <c:gapWidth val="219"/>
        <c:overlap val="-27"/>
        <c:axId val="1804150656"/>
        <c:axId val="1333103952"/>
        <c:extLst>
          <c:ext xmlns:c15="http://schemas.microsoft.com/office/drawing/2012/chart" uri="{02D57815-91ED-43cb-92C2-25804820EDAC}">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'4_IOM IPL Integration Scores'!$C$10:$C$16</c15:sqref>
                        </c15:formulaRef>
                      </c:ext>
                    </c:extLst>
                    <c:strCache>
                      <c:ptCount val="7"/>
                      <c:pt idx="0">
                        <c:v>Navigational Integration</c:v>
                      </c:pt>
                      <c:pt idx="1">
                        <c:v>Economic Integration</c:v>
                      </c:pt>
                      <c:pt idx="2">
                        <c:v>Social Integration</c:v>
                      </c:pt>
                      <c:pt idx="3">
                        <c:v>Linguistic Integration</c:v>
                      </c:pt>
                      <c:pt idx="4">
                        <c:v>Psychological Integration</c:v>
                      </c:pt>
                      <c:pt idx="5">
                        <c:v>Political Integration</c:v>
                      </c:pt>
                      <c:pt idx="6">
                        <c:v>Total Score</c:v>
                      </c:pt>
                    </c:strCache>
                  </c:strRef>
                </c:cat>
                <c:val>
                  <c:numRef>
                    <c:extLst>
                      <c:ext uri="{02D57815-91ED-43cb-92C2-25804820EDAC}">
                        <c15:formulaRef>
                          <c15:sqref>'4_IOM IPL Integration Scores'!$E$10:$E$16</c15:sqref>
                        </c15:formulaRef>
                      </c:ext>
                    </c:extLst>
                    <c:numCache>
                      <c:formatCode>0.00</c:formatCode>
                      <c:ptCount val="7"/>
                    </c:numCache>
                  </c:numRef>
                </c:val>
                <c:extLst>
                  <c:ext xmlns:c16="http://schemas.microsoft.com/office/drawing/2014/chart" uri="{C3380CC4-5D6E-409C-BE32-E72D297353CC}">
                    <c16:uniqueId val="{0000000D-5067-BC45-9C83-0AA727DE6C57}"/>
                  </c:ext>
                </c:extLst>
              </c15:ser>
            </c15:filteredBarSeries>
          </c:ext>
        </c:extLst>
      </c:barChart>
      <c:catAx>
        <c:axId val="180415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CH"/>
          </a:p>
        </c:txPr>
        <c:crossAx val="1333103952"/>
        <c:crosses val="autoZero"/>
        <c:auto val="1"/>
        <c:lblAlgn val="ctr"/>
        <c:lblOffset val="100"/>
        <c:noMultiLvlLbl val="0"/>
      </c:catAx>
      <c:valAx>
        <c:axId val="133310395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IOM/IPL INtegration Scores (24 Q </a:t>
                </a:r>
                <a:r>
                  <a:rPr lang="en-US" baseline="0"/>
                  <a:t>Long Form)</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804150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10</xdr:col>
      <xdr:colOff>538546</xdr:colOff>
      <xdr:row>0</xdr:row>
      <xdr:rowOff>194162</xdr:rowOff>
    </xdr:from>
    <xdr:ext cx="2367642" cy="1037214"/>
    <xdr:pic>
      <xdr:nvPicPr>
        <xdr:cNvPr id="2" name="Picture 1">
          <a:extLst>
            <a:ext uri="{FF2B5EF4-FFF2-40B4-BE49-F238E27FC236}">
              <a16:creationId xmlns:a16="http://schemas.microsoft.com/office/drawing/2014/main" id="{7BEB9115-37D1-0C41-B1D8-3241593C89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93546" y="194162"/>
          <a:ext cx="2367642" cy="103721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1485900</xdr:colOff>
      <xdr:row>0</xdr:row>
      <xdr:rowOff>190500</xdr:rowOff>
    </xdr:from>
    <xdr:to>
      <xdr:col>12</xdr:col>
      <xdr:colOff>347239</xdr:colOff>
      <xdr:row>5</xdr:row>
      <xdr:rowOff>73179</xdr:rowOff>
    </xdr:to>
    <xdr:pic>
      <xdr:nvPicPr>
        <xdr:cNvPr id="2" name="Picture 1">
          <a:extLst>
            <a:ext uri="{FF2B5EF4-FFF2-40B4-BE49-F238E27FC236}">
              <a16:creationId xmlns:a16="http://schemas.microsoft.com/office/drawing/2014/main" id="{2C5F1F54-00D7-6D46-B56C-822A4FBC64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77900" y="190500"/>
          <a:ext cx="2379239" cy="1025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101600</xdr:colOff>
      <xdr:row>3</xdr:row>
      <xdr:rowOff>165100</xdr:rowOff>
    </xdr:from>
    <xdr:to>
      <xdr:col>16</xdr:col>
      <xdr:colOff>685800</xdr:colOff>
      <xdr:row>15</xdr:row>
      <xdr:rowOff>254000</xdr:rowOff>
    </xdr:to>
    <xdr:graphicFrame macro="">
      <xdr:nvGraphicFramePr>
        <xdr:cNvPr id="10" name="Chart 9">
          <a:extLst>
            <a:ext uri="{FF2B5EF4-FFF2-40B4-BE49-F238E27FC236}">
              <a16:creationId xmlns:a16="http://schemas.microsoft.com/office/drawing/2014/main" id="{AB0A9585-0C63-2144-837C-FA24DC38D5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83431</xdr:colOff>
      <xdr:row>16</xdr:row>
      <xdr:rowOff>352262</xdr:rowOff>
    </xdr:from>
    <xdr:to>
      <xdr:col>16</xdr:col>
      <xdr:colOff>667631</xdr:colOff>
      <xdr:row>28</xdr:row>
      <xdr:rowOff>125979</xdr:rowOff>
    </xdr:to>
    <xdr:graphicFrame macro="">
      <xdr:nvGraphicFramePr>
        <xdr:cNvPr id="4" name="Chart 3">
          <a:extLst>
            <a:ext uri="{FF2B5EF4-FFF2-40B4-BE49-F238E27FC236}">
              <a16:creationId xmlns:a16="http://schemas.microsoft.com/office/drawing/2014/main" id="{C9D7477C-5964-744E-AA93-A6939A707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0</xdr:colOff>
      <xdr:row>0</xdr:row>
      <xdr:rowOff>0</xdr:rowOff>
    </xdr:from>
    <xdr:to>
      <xdr:col>16</xdr:col>
      <xdr:colOff>685986</xdr:colOff>
      <xdr:row>3</xdr:row>
      <xdr:rowOff>39570</xdr:rowOff>
    </xdr:to>
    <xdr:pic>
      <xdr:nvPicPr>
        <xdr:cNvPr id="5" name="Picture 4">
          <a:extLst>
            <a:ext uri="{FF2B5EF4-FFF2-40B4-BE49-F238E27FC236}">
              <a16:creationId xmlns:a16="http://schemas.microsoft.com/office/drawing/2014/main" id="{87C97310-6F4B-A24F-8D1E-45E45CB423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052263" y="0"/>
          <a:ext cx="1511022" cy="651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nas.org/content/pnas/early/2018/10/18/1808793115.full.pdf" TargetMode="External"/><Relationship Id="rId1" Type="http://schemas.openxmlformats.org/officeDocument/2006/relationships/hyperlink" Target="https://www.integrationindex.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39DCB-F7D2-FE48-AAAD-07CDF4B11314}">
  <dimension ref="B4:AC39"/>
  <sheetViews>
    <sheetView zoomScale="131" workbookViewId="0"/>
  </sheetViews>
  <sheetFormatPr baseColWidth="10" defaultRowHeight="16"/>
  <cols>
    <col min="1" max="1" width="10.83203125" style="109"/>
    <col min="2" max="2" width="2.1640625" style="109" customWidth="1"/>
    <col min="3" max="13" width="10.83203125" style="109"/>
    <col min="14" max="14" width="18.5" style="109" customWidth="1"/>
    <col min="15" max="16384" width="10.83203125" style="109"/>
  </cols>
  <sheetData>
    <row r="4" spans="2:29" ht="31">
      <c r="B4" s="127" t="s">
        <v>170</v>
      </c>
    </row>
    <row r="5" spans="2:29" ht="31">
      <c r="B5" s="127"/>
    </row>
    <row r="6" spans="2:29" ht="50" customHeight="1">
      <c r="B6" s="137" t="s">
        <v>186</v>
      </c>
      <c r="C6" s="137"/>
      <c r="D6" s="137"/>
      <c r="E6" s="137"/>
      <c r="F6" s="137"/>
      <c r="G6" s="137"/>
      <c r="H6" s="137"/>
      <c r="I6" s="137"/>
      <c r="J6" s="137"/>
      <c r="K6" s="137"/>
      <c r="L6" s="137"/>
      <c r="M6" s="137"/>
      <c r="N6" s="137"/>
    </row>
    <row r="7" spans="2:29">
      <c r="B7" s="134"/>
      <c r="C7" s="134"/>
      <c r="D7" s="134"/>
      <c r="E7" s="134"/>
      <c r="F7" s="134"/>
      <c r="G7" s="134"/>
      <c r="H7" s="134"/>
      <c r="I7" s="134"/>
      <c r="J7" s="134"/>
      <c r="K7" s="134"/>
      <c r="L7" s="134"/>
      <c r="M7" s="134"/>
      <c r="N7" s="134"/>
    </row>
    <row r="8" spans="2:29">
      <c r="B8" s="138" t="s">
        <v>187</v>
      </c>
      <c r="C8" s="138"/>
      <c r="D8" s="138"/>
      <c r="E8" s="138"/>
      <c r="F8" s="138"/>
      <c r="G8" s="138"/>
      <c r="H8" s="138"/>
      <c r="I8" s="138"/>
      <c r="J8" s="138"/>
      <c r="K8" s="138"/>
      <c r="L8" s="138"/>
      <c r="M8" s="138"/>
      <c r="N8" s="138"/>
    </row>
    <row r="9" spans="2:29" ht="16" customHeight="1">
      <c r="B9" s="135" t="s">
        <v>188</v>
      </c>
      <c r="C9" s="139" t="s">
        <v>189</v>
      </c>
      <c r="D9" s="139"/>
      <c r="E9" s="139"/>
      <c r="F9" s="139"/>
      <c r="G9" s="139"/>
      <c r="H9" s="139"/>
      <c r="I9" s="139"/>
      <c r="J9" s="139"/>
      <c r="K9" s="139"/>
      <c r="L9" s="139"/>
      <c r="M9" s="139"/>
      <c r="N9" s="139"/>
      <c r="O9" s="139"/>
    </row>
    <row r="10" spans="2:29" ht="32" customHeight="1">
      <c r="B10" s="136" t="s">
        <v>188</v>
      </c>
      <c r="C10" s="139" t="s">
        <v>190</v>
      </c>
      <c r="D10" s="139"/>
      <c r="E10" s="139"/>
      <c r="F10" s="139"/>
      <c r="G10" s="139"/>
      <c r="H10" s="139"/>
      <c r="I10" s="139"/>
      <c r="J10" s="139"/>
      <c r="K10" s="139"/>
      <c r="L10" s="139"/>
      <c r="M10" s="139"/>
      <c r="N10" s="139"/>
      <c r="O10" s="139"/>
    </row>
    <row r="11" spans="2:29" ht="31">
      <c r="B11" s="127"/>
    </row>
    <row r="12" spans="2:29" ht="24">
      <c r="B12" s="128" t="s">
        <v>171</v>
      </c>
      <c r="Q12" s="139"/>
      <c r="R12" s="139"/>
      <c r="S12" s="139"/>
      <c r="T12" s="139"/>
      <c r="U12" s="139"/>
      <c r="V12" s="139"/>
      <c r="W12" s="139"/>
      <c r="X12" s="139"/>
      <c r="Y12" s="139"/>
      <c r="Z12" s="139"/>
      <c r="AA12" s="139"/>
      <c r="AB12" s="139"/>
      <c r="AC12" s="139"/>
    </row>
    <row r="13" spans="2:29" ht="17" thickBot="1">
      <c r="Q13" s="140"/>
      <c r="R13" s="140"/>
      <c r="S13" s="140"/>
      <c r="T13" s="140"/>
      <c r="U13" s="140"/>
      <c r="V13" s="140"/>
      <c r="W13" s="140"/>
      <c r="X13" s="140"/>
      <c r="Y13" s="140"/>
      <c r="Z13" s="140"/>
      <c r="AA13" s="140"/>
      <c r="AB13" s="140"/>
      <c r="AC13" s="140"/>
    </row>
    <row r="14" spans="2:29">
      <c r="B14" s="129" t="s">
        <v>173</v>
      </c>
      <c r="C14" s="130"/>
      <c r="D14" s="130"/>
      <c r="E14" s="130"/>
      <c r="F14" s="130"/>
      <c r="G14" s="130"/>
      <c r="H14" s="130"/>
      <c r="I14" s="130"/>
      <c r="J14" s="130"/>
      <c r="K14" s="130"/>
      <c r="L14" s="130"/>
      <c r="M14" s="130"/>
      <c r="N14" s="131"/>
    </row>
    <row r="15" spans="2:29" ht="164" customHeight="1" thickBot="1">
      <c r="B15" s="141" t="s">
        <v>191</v>
      </c>
      <c r="C15" s="142"/>
      <c r="D15" s="142"/>
      <c r="E15" s="142"/>
      <c r="F15" s="142"/>
      <c r="G15" s="142"/>
      <c r="H15" s="142"/>
      <c r="I15" s="142"/>
      <c r="J15" s="142"/>
      <c r="K15" s="142"/>
      <c r="L15" s="142"/>
      <c r="M15" s="142"/>
      <c r="N15" s="143"/>
    </row>
    <row r="18" spans="2:14">
      <c r="B18" s="132" t="s">
        <v>172</v>
      </c>
      <c r="C18" s="133"/>
    </row>
    <row r="19" spans="2:14">
      <c r="B19" s="144" t="s">
        <v>176</v>
      </c>
      <c r="C19" s="144"/>
      <c r="D19" s="144"/>
      <c r="E19" s="144"/>
      <c r="F19" s="144"/>
      <c r="G19" s="144"/>
      <c r="H19" s="144"/>
      <c r="I19" s="144"/>
      <c r="J19" s="144"/>
      <c r="K19" s="144"/>
      <c r="L19" s="144"/>
      <c r="M19" s="144"/>
      <c r="N19" s="144"/>
    </row>
    <row r="22" spans="2:14">
      <c r="B22" s="132" t="s">
        <v>169</v>
      </c>
    </row>
    <row r="23" spans="2:14">
      <c r="B23" s="145" t="s">
        <v>177</v>
      </c>
      <c r="C23" s="145"/>
      <c r="D23" s="145"/>
      <c r="E23" s="145"/>
      <c r="F23" s="145"/>
      <c r="G23" s="145"/>
      <c r="H23" s="145"/>
      <c r="I23" s="145"/>
      <c r="J23" s="145"/>
      <c r="K23" s="145"/>
      <c r="L23" s="145"/>
      <c r="M23" s="145"/>
      <c r="N23" s="145"/>
    </row>
    <row r="24" spans="2:14">
      <c r="C24" s="146" t="s">
        <v>179</v>
      </c>
      <c r="D24" s="146"/>
      <c r="E24" s="146"/>
      <c r="F24" s="146"/>
      <c r="G24" s="146"/>
      <c r="H24" s="146"/>
      <c r="I24" s="146"/>
      <c r="J24" s="146"/>
      <c r="K24" s="146"/>
      <c r="L24" s="146"/>
      <c r="M24" s="146"/>
      <c r="N24" s="146"/>
    </row>
    <row r="25" spans="2:14">
      <c r="B25" s="145" t="s">
        <v>174</v>
      </c>
      <c r="C25" s="145"/>
      <c r="D25" s="145"/>
      <c r="E25" s="145"/>
      <c r="F25" s="145"/>
      <c r="G25" s="145"/>
      <c r="H25" s="145"/>
      <c r="I25" s="145"/>
      <c r="J25" s="145"/>
      <c r="K25" s="145"/>
      <c r="L25" s="145"/>
      <c r="M25" s="145"/>
      <c r="N25" s="145"/>
    </row>
    <row r="26" spans="2:14" ht="34" customHeight="1">
      <c r="C26" s="137" t="s">
        <v>178</v>
      </c>
      <c r="D26" s="137"/>
      <c r="E26" s="137"/>
      <c r="F26" s="137"/>
      <c r="G26" s="137"/>
      <c r="H26" s="137"/>
      <c r="I26" s="137"/>
      <c r="J26" s="137"/>
      <c r="K26" s="137"/>
      <c r="L26" s="137"/>
      <c r="M26" s="137"/>
      <c r="N26" s="137"/>
    </row>
    <row r="27" spans="2:14" ht="38" customHeight="1">
      <c r="C27" s="137" t="s">
        <v>180</v>
      </c>
      <c r="D27" s="137"/>
      <c r="E27" s="137"/>
      <c r="F27" s="137"/>
      <c r="G27" s="137"/>
      <c r="H27" s="137"/>
      <c r="I27" s="137"/>
      <c r="J27" s="137"/>
      <c r="K27" s="137"/>
      <c r="L27" s="137"/>
      <c r="M27" s="137"/>
      <c r="N27" s="137"/>
    </row>
    <row r="28" spans="2:14" ht="20" customHeight="1">
      <c r="C28" s="137" t="s">
        <v>184</v>
      </c>
      <c r="D28" s="137"/>
      <c r="E28" s="137"/>
      <c r="F28" s="137"/>
      <c r="G28" s="137"/>
      <c r="H28" s="137"/>
      <c r="I28" s="137"/>
      <c r="J28" s="137"/>
      <c r="K28" s="137"/>
      <c r="L28" s="137"/>
      <c r="M28" s="137"/>
      <c r="N28" s="137"/>
    </row>
    <row r="29" spans="2:14" ht="18" customHeight="1">
      <c r="C29" s="137" t="s">
        <v>185</v>
      </c>
      <c r="D29" s="137"/>
      <c r="E29" s="137"/>
      <c r="F29" s="137"/>
      <c r="G29" s="137"/>
      <c r="H29" s="137"/>
      <c r="I29" s="137"/>
      <c r="J29" s="137"/>
      <c r="K29" s="137"/>
      <c r="L29" s="137"/>
      <c r="M29" s="137"/>
      <c r="N29" s="137"/>
    </row>
    <row r="30" spans="2:14">
      <c r="B30" s="145" t="s">
        <v>181</v>
      </c>
      <c r="C30" s="145"/>
      <c r="D30" s="145"/>
      <c r="E30" s="145"/>
      <c r="F30" s="145"/>
      <c r="G30" s="145"/>
      <c r="H30" s="145"/>
      <c r="I30" s="145"/>
      <c r="J30" s="145"/>
      <c r="K30" s="145"/>
      <c r="L30" s="145"/>
      <c r="M30" s="145"/>
      <c r="N30" s="145"/>
    </row>
    <row r="32" spans="2:14">
      <c r="B32" s="132" t="s">
        <v>175</v>
      </c>
    </row>
    <row r="33" spans="2:16">
      <c r="B33" s="145" t="s">
        <v>182</v>
      </c>
      <c r="C33" s="145"/>
      <c r="D33" s="145"/>
      <c r="E33" s="145"/>
      <c r="F33" s="145"/>
      <c r="G33" s="145"/>
      <c r="H33" s="145"/>
      <c r="I33" s="145"/>
      <c r="J33" s="145"/>
      <c r="K33" s="145"/>
      <c r="L33" s="145"/>
      <c r="M33" s="145"/>
      <c r="N33" s="145"/>
    </row>
    <row r="39" spans="2:16">
      <c r="E39" s="147"/>
      <c r="F39" s="147"/>
      <c r="G39" s="147"/>
      <c r="H39" s="147"/>
      <c r="I39" s="147"/>
      <c r="J39" s="147"/>
      <c r="K39" s="147"/>
      <c r="L39" s="147"/>
      <c r="M39" s="147"/>
      <c r="N39" s="147"/>
      <c r="O39" s="147"/>
      <c r="P39" s="147"/>
    </row>
  </sheetData>
  <mergeCells count="18">
    <mergeCell ref="B30:N30"/>
    <mergeCell ref="B33:N33"/>
    <mergeCell ref="E39:P39"/>
    <mergeCell ref="B25:N25"/>
    <mergeCell ref="C26:N26"/>
    <mergeCell ref="C27:N27"/>
    <mergeCell ref="C28:N28"/>
    <mergeCell ref="C29:N29"/>
    <mergeCell ref="Q13:AC13"/>
    <mergeCell ref="B15:N15"/>
    <mergeCell ref="B19:N19"/>
    <mergeCell ref="B23:N23"/>
    <mergeCell ref="C24:N24"/>
    <mergeCell ref="B6:N6"/>
    <mergeCell ref="B8:N8"/>
    <mergeCell ref="C9:O9"/>
    <mergeCell ref="C10:O10"/>
    <mergeCell ref="Q12:AC12"/>
  </mergeCells>
  <hyperlinks>
    <hyperlink ref="C9" r:id="rId1" xr:uid="{0865B64B-0678-6247-B46E-C557268D377F}"/>
    <hyperlink ref="C10" r:id="rId2" xr:uid="{BD8D0830-82F0-E445-8688-B6C40C320BF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1ED81-27C0-994A-8023-A9F8A94D7EE2}">
  <dimension ref="A1:H55"/>
  <sheetViews>
    <sheetView workbookViewId="0"/>
  </sheetViews>
  <sheetFormatPr baseColWidth="10" defaultRowHeight="16"/>
  <cols>
    <col min="1" max="1" width="29.83203125" style="72" bestFit="1" customWidth="1"/>
    <col min="2" max="2" width="10.83203125" style="71"/>
    <col min="3" max="3" width="10.83203125" style="72"/>
    <col min="4" max="4" width="28.6640625" style="72" bestFit="1" customWidth="1"/>
    <col min="5" max="5" width="12.1640625" style="72" bestFit="1" customWidth="1"/>
    <col min="6" max="16384" width="10.83203125" style="72"/>
  </cols>
  <sheetData>
    <row r="1" spans="1:8">
      <c r="A1" s="51" t="s">
        <v>60</v>
      </c>
      <c r="D1" s="51" t="s">
        <v>75</v>
      </c>
      <c r="E1" s="72">
        <f>16000/12</f>
        <v>1333.3333333333333</v>
      </c>
      <c r="G1" s="53"/>
      <c r="H1" s="53"/>
    </row>
    <row r="2" spans="1:8">
      <c r="A2" s="72" t="s">
        <v>61</v>
      </c>
      <c r="B2" s="73">
        <v>150</v>
      </c>
      <c r="D2" s="74" t="s">
        <v>76</v>
      </c>
      <c r="E2" s="72">
        <v>0</v>
      </c>
      <c r="G2" s="75"/>
      <c r="H2" s="76"/>
    </row>
    <row r="3" spans="1:8">
      <c r="A3" s="72" t="s">
        <v>62</v>
      </c>
      <c r="B3" s="73">
        <v>450</v>
      </c>
      <c r="D3" s="74" t="s">
        <v>77</v>
      </c>
      <c r="E3" s="72">
        <f>E1/3</f>
        <v>444.4444444444444</v>
      </c>
    </row>
    <row r="4" spans="1:8">
      <c r="A4" s="72" t="s">
        <v>63</v>
      </c>
      <c r="B4" s="73">
        <v>750</v>
      </c>
      <c r="D4" s="74" t="s">
        <v>78</v>
      </c>
      <c r="E4" s="72">
        <f>E1/1.5</f>
        <v>888.8888888888888</v>
      </c>
    </row>
    <row r="5" spans="1:8">
      <c r="A5" s="72" t="s">
        <v>64</v>
      </c>
      <c r="B5" s="73">
        <v>1000</v>
      </c>
      <c r="D5" s="74" t="s">
        <v>79</v>
      </c>
      <c r="E5" s="72">
        <f>E1</f>
        <v>1333.3333333333333</v>
      </c>
    </row>
    <row r="6" spans="1:8">
      <c r="A6" s="72" t="s">
        <v>65</v>
      </c>
      <c r="B6" s="73">
        <v>1300</v>
      </c>
      <c r="D6" s="74" t="s">
        <v>80</v>
      </c>
      <c r="E6" s="72">
        <f>E1+(E1/3)</f>
        <v>1777.7777777777776</v>
      </c>
    </row>
    <row r="7" spans="1:8">
      <c r="A7" s="72" t="s">
        <v>66</v>
      </c>
      <c r="B7" s="73">
        <v>1750</v>
      </c>
    </row>
    <row r="8" spans="1:8">
      <c r="A8" s="72" t="s">
        <v>67</v>
      </c>
      <c r="B8" s="73">
        <v>2200</v>
      </c>
    </row>
    <row r="9" spans="1:8">
      <c r="A9" s="72" t="s">
        <v>68</v>
      </c>
      <c r="B9" s="73">
        <v>2950</v>
      </c>
    </row>
    <row r="10" spans="1:8">
      <c r="A10" s="72" t="s">
        <v>69</v>
      </c>
      <c r="B10" s="73">
        <v>4250</v>
      </c>
    </row>
    <row r="11" spans="1:8">
      <c r="A11" s="72" t="s">
        <v>70</v>
      </c>
      <c r="B11" s="73">
        <v>6500</v>
      </c>
    </row>
    <row r="12" spans="1:8">
      <c r="A12" s="72" t="s">
        <v>71</v>
      </c>
      <c r="B12" s="73" t="s">
        <v>59</v>
      </c>
    </row>
    <row r="13" spans="1:8">
      <c r="A13" s="72" t="s">
        <v>72</v>
      </c>
      <c r="B13" s="73" t="s">
        <v>59</v>
      </c>
    </row>
    <row r="14" spans="1:8">
      <c r="B14" s="73"/>
    </row>
    <row r="15" spans="1:8">
      <c r="B15" s="73"/>
      <c r="G15" s="77"/>
    </row>
    <row r="16" spans="1:8">
      <c r="A16" s="78"/>
      <c r="B16" s="73"/>
      <c r="G16" s="77"/>
    </row>
    <row r="17" spans="1:7">
      <c r="A17" s="78"/>
      <c r="B17" s="73"/>
      <c r="G17" s="77"/>
    </row>
    <row r="18" spans="1:7">
      <c r="A18" s="78"/>
      <c r="B18" s="73"/>
      <c r="G18" s="77"/>
    </row>
    <row r="19" spans="1:7">
      <c r="B19" s="73"/>
      <c r="G19" s="77"/>
    </row>
    <row r="20" spans="1:7">
      <c r="A20" s="78"/>
      <c r="B20" s="73"/>
      <c r="G20" s="77"/>
    </row>
    <row r="21" spans="1:7">
      <c r="A21" s="79"/>
      <c r="B21" s="73"/>
      <c r="G21" s="77"/>
    </row>
    <row r="22" spans="1:7">
      <c r="A22" s="79"/>
      <c r="B22" s="73"/>
      <c r="G22" s="77"/>
    </row>
    <row r="23" spans="1:7">
      <c r="A23" s="79"/>
      <c r="B23" s="73"/>
      <c r="G23" s="77"/>
    </row>
    <row r="24" spans="1:7">
      <c r="A24" s="79"/>
      <c r="B24" s="73"/>
      <c r="G24" s="77"/>
    </row>
    <row r="25" spans="1:7">
      <c r="A25" s="79"/>
      <c r="B25" s="73"/>
      <c r="G25" s="77"/>
    </row>
    <row r="26" spans="1:7">
      <c r="A26" s="79"/>
      <c r="B26" s="73"/>
      <c r="G26" s="77"/>
    </row>
    <row r="27" spans="1:7">
      <c r="A27" s="79"/>
      <c r="B27" s="73"/>
    </row>
    <row r="28" spans="1:7">
      <c r="A28" s="79"/>
      <c r="B28" s="73"/>
    </row>
    <row r="29" spans="1:7">
      <c r="A29" s="79"/>
      <c r="B29" s="73"/>
    </row>
    <row r="30" spans="1:7">
      <c r="A30" s="78"/>
    </row>
    <row r="31" spans="1:7">
      <c r="A31" s="78"/>
    </row>
    <row r="32" spans="1:7">
      <c r="A32" s="78"/>
    </row>
    <row r="35" spans="1:1">
      <c r="A35" s="79"/>
    </row>
    <row r="36" spans="1:1">
      <c r="A36" s="79"/>
    </row>
    <row r="37" spans="1:1">
      <c r="A37" s="79"/>
    </row>
    <row r="38" spans="1:1">
      <c r="A38" s="78"/>
    </row>
    <row r="39" spans="1:1">
      <c r="A39" s="78"/>
    </row>
    <row r="40" spans="1:1">
      <c r="A40" s="78"/>
    </row>
    <row r="41" spans="1:1">
      <c r="A41" s="78"/>
    </row>
    <row r="42" spans="1:1">
      <c r="A42" s="78"/>
    </row>
    <row r="43" spans="1:1">
      <c r="A43" s="79"/>
    </row>
    <row r="44" spans="1:1">
      <c r="A44" s="78"/>
    </row>
    <row r="45" spans="1:1">
      <c r="A45" s="78"/>
    </row>
    <row r="46" spans="1:1">
      <c r="A46" s="78"/>
    </row>
    <row r="47" spans="1:1">
      <c r="A47" s="78"/>
    </row>
    <row r="48" spans="1:1">
      <c r="A48" s="78"/>
    </row>
    <row r="49" spans="1:1">
      <c r="A49" s="78"/>
    </row>
    <row r="51" spans="1:1">
      <c r="A51" s="79"/>
    </row>
    <row r="52" spans="1:1">
      <c r="A52" s="78"/>
    </row>
    <row r="53" spans="1:1">
      <c r="A53" s="80"/>
    </row>
    <row r="54" spans="1:1">
      <c r="A54" s="80"/>
    </row>
    <row r="55" spans="1:1">
      <c r="A55" s="80"/>
    </row>
  </sheetData>
  <sheetProtection sheet="1"/>
  <dataValidations count="1">
    <dataValidation type="custom" allowBlank="1" showInputMessage="1" showErrorMessage="1" sqref="E2:E6" xr:uid="{53AC5057-4573-A249-9B25-50446B3A05C1}">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5FACD-F401-3E40-A9A6-0B77B52EEB4B}">
  <dimension ref="A1:BJ150"/>
  <sheetViews>
    <sheetView workbookViewId="0"/>
  </sheetViews>
  <sheetFormatPr baseColWidth="10" defaultRowHeight="16"/>
  <cols>
    <col min="1" max="1" width="10.83203125" style="89"/>
    <col min="2" max="2" width="10.83203125" style="7"/>
    <col min="3" max="3" width="16" style="7" customWidth="1"/>
    <col min="4" max="4" width="10.83203125" style="7"/>
    <col min="5" max="5" width="26.1640625" style="7" customWidth="1"/>
    <col min="6" max="6" width="18.5" style="7" bestFit="1" customWidth="1"/>
    <col min="7" max="7" width="48.5" style="7" customWidth="1"/>
    <col min="8" max="8" width="16.1640625" style="7" customWidth="1"/>
    <col min="9" max="9" width="2.1640625" style="89" customWidth="1"/>
    <col min="10" max="10" width="22" style="50" bestFit="1" customWidth="1"/>
    <col min="11" max="11" width="12" style="7" customWidth="1"/>
    <col min="12" max="12" width="12.1640625" style="7" customWidth="1"/>
    <col min="13" max="13" width="10.83203125" style="7"/>
    <col min="14" max="14" width="10.83203125" style="89"/>
    <col min="15" max="15" width="17.83203125" style="91" hidden="1" customWidth="1"/>
    <col min="16" max="23" width="10.83203125" style="91" hidden="1" customWidth="1"/>
    <col min="24" max="25" width="0" style="91" hidden="1" customWidth="1"/>
    <col min="26" max="26" width="0" style="89" hidden="1" customWidth="1"/>
    <col min="27" max="62" width="10.83203125" style="89"/>
    <col min="63" max="16384" width="10.83203125" style="7"/>
  </cols>
  <sheetData>
    <row r="1" spans="2:25" s="89" customFormat="1">
      <c r="J1" s="90"/>
      <c r="O1" s="91"/>
      <c r="P1" s="91"/>
      <c r="Q1" s="91"/>
      <c r="R1" s="91"/>
      <c r="S1" s="91"/>
      <c r="T1" s="91"/>
      <c r="U1" s="91"/>
      <c r="V1" s="91"/>
      <c r="W1" s="91"/>
      <c r="X1" s="91"/>
      <c r="Y1" s="91"/>
    </row>
    <row r="2" spans="2:25" s="89" customFormat="1">
      <c r="J2" s="90"/>
      <c r="O2" s="91"/>
      <c r="P2" s="91"/>
      <c r="Q2" s="91"/>
      <c r="R2" s="91"/>
      <c r="S2" s="91"/>
      <c r="T2" s="91"/>
      <c r="U2" s="91"/>
      <c r="V2" s="91"/>
      <c r="W2" s="91"/>
      <c r="X2" s="91"/>
      <c r="Y2" s="91"/>
    </row>
    <row r="3" spans="2:25" s="89" customFormat="1">
      <c r="J3" s="90"/>
      <c r="O3" s="91"/>
      <c r="P3" s="91"/>
      <c r="Q3" s="91"/>
      <c r="R3" s="91"/>
      <c r="S3" s="91"/>
      <c r="T3" s="91"/>
      <c r="U3" s="91"/>
      <c r="V3" s="91"/>
      <c r="W3" s="91"/>
      <c r="X3" s="91"/>
      <c r="Y3" s="91"/>
    </row>
    <row r="4" spans="2:25" s="89" customFormat="1">
      <c r="J4" s="90"/>
      <c r="O4" s="91"/>
      <c r="P4" s="91"/>
      <c r="Q4" s="91"/>
      <c r="R4" s="91"/>
      <c r="S4" s="91"/>
      <c r="T4" s="91"/>
      <c r="U4" s="91"/>
      <c r="V4" s="91"/>
      <c r="W4" s="91"/>
      <c r="X4" s="91"/>
      <c r="Y4" s="91"/>
    </row>
    <row r="5" spans="2:25" s="89" customFormat="1" ht="26">
      <c r="B5" s="207" t="s">
        <v>0</v>
      </c>
      <c r="C5" s="207"/>
      <c r="D5" s="207"/>
      <c r="E5" s="207"/>
      <c r="F5" s="207"/>
      <c r="G5" s="207"/>
      <c r="H5" s="207"/>
      <c r="I5" s="207"/>
      <c r="J5" s="207"/>
      <c r="K5" s="207"/>
      <c r="L5" s="207"/>
      <c r="M5" s="207"/>
      <c r="O5" s="91"/>
      <c r="P5" s="91"/>
      <c r="Q5" s="91"/>
      <c r="R5" s="91"/>
      <c r="S5" s="91"/>
      <c r="T5" s="91"/>
      <c r="U5" s="91"/>
      <c r="V5" s="91"/>
      <c r="W5" s="91"/>
      <c r="X5" s="91"/>
      <c r="Y5" s="91"/>
    </row>
    <row r="6" spans="2:25" s="89" customFormat="1" ht="17" thickBot="1">
      <c r="B6" s="8"/>
      <c r="C6" s="8"/>
      <c r="D6" s="9"/>
      <c r="E6" s="9"/>
      <c r="F6" s="10"/>
      <c r="G6" s="8"/>
      <c r="H6" s="11"/>
      <c r="I6" s="11"/>
      <c r="J6" s="46"/>
      <c r="K6" s="8"/>
      <c r="L6" s="8"/>
      <c r="M6" s="8"/>
      <c r="O6" s="91"/>
      <c r="P6" s="91"/>
      <c r="Q6" s="91"/>
      <c r="R6" s="91"/>
      <c r="S6" s="91"/>
      <c r="T6" s="91"/>
      <c r="U6" s="91"/>
      <c r="V6" s="91"/>
      <c r="W6" s="91"/>
      <c r="X6" s="91"/>
      <c r="Y6" s="91"/>
    </row>
    <row r="7" spans="2:25">
      <c r="B7" s="12"/>
      <c r="C7" s="13"/>
      <c r="D7" s="14"/>
      <c r="E7" s="14"/>
      <c r="F7" s="15"/>
      <c r="G7" s="16"/>
      <c r="H7" s="17"/>
      <c r="I7" s="17"/>
      <c r="J7" s="47"/>
      <c r="K7" s="13"/>
      <c r="L7" s="13"/>
      <c r="M7" s="18"/>
    </row>
    <row r="8" spans="2:25" ht="17" thickBot="1">
      <c r="B8" s="19"/>
      <c r="C8" s="215" t="s">
        <v>183</v>
      </c>
      <c r="D8" s="215"/>
      <c r="E8" s="215"/>
      <c r="F8" s="215"/>
      <c r="G8" s="215"/>
      <c r="H8" s="215"/>
      <c r="I8" s="54"/>
      <c r="J8" s="48"/>
      <c r="K8" s="20"/>
      <c r="L8" s="20"/>
      <c r="M8" s="21"/>
    </row>
    <row r="9" spans="2:25">
      <c r="B9" s="19"/>
      <c r="C9" s="205"/>
      <c r="D9" s="216"/>
      <c r="E9" s="208" t="s">
        <v>2</v>
      </c>
      <c r="F9" s="208" t="s">
        <v>44</v>
      </c>
      <c r="G9" s="170" t="s">
        <v>3</v>
      </c>
      <c r="H9" s="218" t="s">
        <v>42</v>
      </c>
      <c r="I9" s="20"/>
      <c r="J9" s="20"/>
      <c r="K9" s="20"/>
      <c r="L9" s="20"/>
      <c r="M9" s="21"/>
    </row>
    <row r="10" spans="2:25" ht="16" customHeight="1">
      <c r="B10" s="19"/>
      <c r="C10" s="205"/>
      <c r="D10" s="216"/>
      <c r="E10" s="214"/>
      <c r="F10" s="214"/>
      <c r="G10" s="217"/>
      <c r="H10" s="219"/>
      <c r="I10" s="20"/>
      <c r="J10" s="20"/>
      <c r="K10" s="20"/>
      <c r="L10" s="20"/>
      <c r="M10" s="21"/>
    </row>
    <row r="11" spans="2:25" ht="52" thickBot="1">
      <c r="B11" s="19"/>
      <c r="C11" s="22"/>
      <c r="D11" s="23"/>
      <c r="E11" s="44" t="s">
        <v>43</v>
      </c>
      <c r="F11" s="44" t="s">
        <v>45</v>
      </c>
      <c r="G11" s="45" t="s">
        <v>46</v>
      </c>
      <c r="H11" s="82" t="s">
        <v>59</v>
      </c>
      <c r="I11" s="20"/>
      <c r="J11" s="20"/>
      <c r="K11" s="20"/>
      <c r="L11" s="20"/>
      <c r="M11" s="21"/>
    </row>
    <row r="12" spans="2:25" ht="16" customHeight="1">
      <c r="B12" s="19"/>
      <c r="C12" s="22"/>
      <c r="D12" s="23"/>
      <c r="E12" s="24"/>
      <c r="F12" s="25"/>
      <c r="G12" s="26"/>
      <c r="H12" s="27"/>
      <c r="I12" s="27"/>
      <c r="J12" s="48"/>
      <c r="K12" s="20"/>
      <c r="L12" s="20"/>
      <c r="M12" s="21"/>
    </row>
    <row r="13" spans="2:25" ht="17" thickBot="1">
      <c r="B13" s="19"/>
      <c r="C13" s="20"/>
      <c r="D13" s="24"/>
      <c r="E13" s="24"/>
      <c r="F13" s="25"/>
      <c r="G13" s="26"/>
      <c r="H13" s="27"/>
      <c r="I13" s="27"/>
      <c r="J13" s="48"/>
      <c r="K13" s="20"/>
      <c r="L13" s="20"/>
      <c r="M13" s="21"/>
    </row>
    <row r="14" spans="2:25" ht="16" customHeight="1">
      <c r="B14" s="28"/>
      <c r="C14" s="198" t="s">
        <v>39</v>
      </c>
      <c r="D14" s="208" t="s">
        <v>1</v>
      </c>
      <c r="E14" s="170" t="s">
        <v>2</v>
      </c>
      <c r="F14" s="171"/>
      <c r="G14" s="209" t="s">
        <v>3</v>
      </c>
      <c r="H14" s="211" t="s">
        <v>73</v>
      </c>
      <c r="I14" s="92"/>
      <c r="J14" s="179" t="s">
        <v>4</v>
      </c>
      <c r="K14" s="213"/>
      <c r="L14" s="213"/>
      <c r="M14" s="29"/>
    </row>
    <row r="15" spans="2:25" ht="17" thickBot="1">
      <c r="B15" s="28"/>
      <c r="C15" s="199"/>
      <c r="D15" s="208"/>
      <c r="E15" s="172"/>
      <c r="F15" s="173"/>
      <c r="G15" s="210"/>
      <c r="H15" s="212"/>
      <c r="I15" s="93"/>
      <c r="J15" s="180"/>
      <c r="K15" s="213"/>
      <c r="L15" s="213"/>
      <c r="M15" s="29"/>
    </row>
    <row r="16" spans="2:25" ht="119">
      <c r="B16" s="19"/>
      <c r="C16" s="176" t="s">
        <v>40</v>
      </c>
      <c r="D16" s="124" t="s">
        <v>142</v>
      </c>
      <c r="E16" s="174" t="s">
        <v>5</v>
      </c>
      <c r="F16" s="175"/>
      <c r="G16" s="30" t="s">
        <v>10</v>
      </c>
      <c r="H16" s="81" t="s">
        <v>59</v>
      </c>
      <c r="I16" s="94"/>
      <c r="J16" s="65" t="str">
        <f>IF(ISNUMBER(H16),H16,".")</f>
        <v>.</v>
      </c>
      <c r="K16" s="20"/>
      <c r="L16" s="20"/>
      <c r="M16" s="21"/>
    </row>
    <row r="17" spans="2:22" ht="119">
      <c r="B17" s="19"/>
      <c r="C17" s="177"/>
      <c r="D17" s="125" t="s">
        <v>143</v>
      </c>
      <c r="E17" s="174" t="s">
        <v>6</v>
      </c>
      <c r="F17" s="175"/>
      <c r="G17" s="30" t="s">
        <v>10</v>
      </c>
      <c r="H17" s="81" t="s">
        <v>59</v>
      </c>
      <c r="I17" s="94"/>
      <c r="J17" s="65" t="str">
        <f>IF(ISNUMBER(H17),H17,".")</f>
        <v>.</v>
      </c>
      <c r="K17" s="20"/>
      <c r="L17" s="20"/>
      <c r="M17" s="21"/>
    </row>
    <row r="18" spans="2:22" ht="120" thickBot="1">
      <c r="B18" s="19"/>
      <c r="C18" s="177"/>
      <c r="D18" s="125" t="s">
        <v>144</v>
      </c>
      <c r="E18" s="174" t="s">
        <v>7</v>
      </c>
      <c r="F18" s="175"/>
      <c r="G18" s="30" t="s">
        <v>10</v>
      </c>
      <c r="H18" s="81" t="s">
        <v>59</v>
      </c>
      <c r="I18" s="94"/>
      <c r="J18" s="65" t="str">
        <f>IF(ISNUMBER(H18),H18,".")</f>
        <v>.</v>
      </c>
      <c r="K18" s="20"/>
      <c r="L18" s="20"/>
      <c r="M18" s="21"/>
    </row>
    <row r="19" spans="2:22" ht="17" customHeight="1" thickBot="1">
      <c r="B19" s="19"/>
      <c r="C19" s="177"/>
      <c r="D19" s="162" t="s">
        <v>122</v>
      </c>
      <c r="E19" s="162"/>
      <c r="F19" s="162"/>
      <c r="G19" s="162"/>
      <c r="H19" s="162"/>
      <c r="I19" s="95"/>
      <c r="J19" s="66" t="str">
        <f>IF(AND(ISNUMBER(J16),ISNUMBER(J17)),(SUM(J16:J17)-2)/8,"Not possible to calculate")</f>
        <v>Not possible to calculate</v>
      </c>
      <c r="K19" s="20"/>
      <c r="L19" s="20"/>
      <c r="M19" s="21"/>
      <c r="R19" s="96"/>
    </row>
    <row r="20" spans="2:22" ht="17" customHeight="1">
      <c r="B20" s="19"/>
      <c r="C20" s="178"/>
      <c r="D20" s="162" t="s">
        <v>123</v>
      </c>
      <c r="E20" s="162"/>
      <c r="F20" s="162"/>
      <c r="G20" s="162"/>
      <c r="H20" s="162"/>
      <c r="I20" s="95"/>
      <c r="J20" s="67" t="str">
        <f>IF(AND(ISNUMBER(J19),ISNUMBER(H18)),(SUM(J16:J18)-3)/12,"Not possible to calculate")</f>
        <v>Not possible to calculate</v>
      </c>
      <c r="K20" s="20"/>
      <c r="L20" s="20"/>
      <c r="M20" s="21"/>
      <c r="O20" s="96" t="s">
        <v>81</v>
      </c>
      <c r="P20" s="96" t="s">
        <v>82</v>
      </c>
      <c r="Q20" s="96"/>
    </row>
    <row r="21" spans="2:22" ht="36" customHeight="1">
      <c r="B21" s="19"/>
      <c r="C21" s="193" t="s">
        <v>41</v>
      </c>
      <c r="D21" s="168" t="s">
        <v>108</v>
      </c>
      <c r="E21" s="169"/>
      <c r="F21" s="168" t="s">
        <v>109</v>
      </c>
      <c r="G21" s="196"/>
      <c r="H21" s="196"/>
      <c r="I21" s="97"/>
      <c r="J21" s="65"/>
      <c r="K21" s="20"/>
      <c r="L21" s="20"/>
      <c r="M21" s="21"/>
    </row>
    <row r="22" spans="2:22" ht="221" customHeight="1">
      <c r="B22" s="19"/>
      <c r="C22" s="194"/>
      <c r="D22" s="123" t="s">
        <v>142</v>
      </c>
      <c r="E22" s="160" t="s">
        <v>53</v>
      </c>
      <c r="F22" s="161"/>
      <c r="G22" s="31" t="s">
        <v>74</v>
      </c>
      <c r="H22" s="43" t="s">
        <v>59</v>
      </c>
      <c r="I22" s="94"/>
      <c r="J22" s="83" t="str">
        <f>IF(P22&lt;'2_BackgroundInputs'!E3,1,IF(AND(P22&gt;='2_BackgroundInputs'!E3,P22&lt;'2_BackgroundInputs'!E4),2,IF(AND(P22&gt;='2_BackgroundInputs'!E4,P22&lt;'2_BackgroundInputs'!E5),3,IF(AND(P22&gt;='2_BackgroundInputs'!E5,P22&lt;'2_BackgroundInputs'!E6),4,IF(AND(P22&gt;='2_BackgroundInputs'!E6,ISNUMBER(P22)),5,IF(H22=".","."))))))</f>
        <v>.</v>
      </c>
      <c r="K22" s="20"/>
      <c r="L22" s="20"/>
      <c r="M22" s="21"/>
      <c r="O22" s="98" t="str">
        <f>IF(H22=1,150,IF(H22=2,450,IF(H22=3,750,IF(H22=4,1000,IF(H22=5,1300,IF(H22=6,1750,IF(H22=7,2200,IF(H22=8,2950,IF(H22=9,4250,IF(H22=10,6500, "N/A"))))))))))</f>
        <v>N/A</v>
      </c>
      <c r="P22" s="99" t="str">
        <f>IF(ISNUMBER(O22/SQRT(H11)),O22/SQRT(H11),"N/A")</f>
        <v>N/A</v>
      </c>
    </row>
    <row r="23" spans="2:22" ht="36" customHeight="1">
      <c r="B23" s="19"/>
      <c r="C23" s="194"/>
      <c r="D23" s="191" t="s">
        <v>108</v>
      </c>
      <c r="E23" s="192"/>
      <c r="F23" s="191" t="str">
        <f>IF(ISNUMBER(H22),"Please SKIP Q1.1-Q1.4",IF(H22=".","Please ANSWER Q1.1 and check further updated instructions"))</f>
        <v>Please ANSWER Q1.1 and check further updated instructions</v>
      </c>
      <c r="G23" s="165"/>
      <c r="H23" s="165"/>
      <c r="I23" s="97"/>
      <c r="J23" s="84"/>
      <c r="K23" s="20"/>
      <c r="M23" s="21"/>
      <c r="O23" s="98"/>
      <c r="P23" s="99"/>
    </row>
    <row r="24" spans="2:22" ht="153" customHeight="1">
      <c r="B24" s="19"/>
      <c r="C24" s="194"/>
      <c r="D24" s="123" t="s">
        <v>99</v>
      </c>
      <c r="E24" s="160" t="s">
        <v>113</v>
      </c>
      <c r="F24" s="161"/>
      <c r="G24" s="31" t="s">
        <v>93</v>
      </c>
      <c r="H24" s="43" t="s">
        <v>59</v>
      </c>
      <c r="I24" s="94"/>
      <c r="J24" s="188" t="e">
        <f>IF(V30&lt;'2_BackgroundInputs'!E3,1,IF(AND(V30&gt;='2_BackgroundInputs'!E3,V30&lt;'2_BackgroundInputs'!E4),2,IF(AND(V30&gt;='2_BackgroundInputs'!E4,V30&lt;'2_BackgroundInputs'!E5),3,IF(AND(V30&gt;='2_BackgroundInputs'!E5,V30&lt;'2_BackgroundInputs'!E6),4,IF(AND(V30&gt;='2_BackgroundInputs'!E6,ISNUMBER(V30)),5,IF(H22="N/A","N/A"))))))</f>
        <v>#VALUE!</v>
      </c>
      <c r="K24" s="20"/>
      <c r="L24" s="20"/>
      <c r="M24" s="21"/>
      <c r="O24" s="96" t="s">
        <v>99</v>
      </c>
      <c r="P24" s="96" t="s">
        <v>100</v>
      </c>
      <c r="Q24" s="96" t="s">
        <v>101</v>
      </c>
      <c r="R24" s="100" t="s">
        <v>102</v>
      </c>
    </row>
    <row r="25" spans="2:22" ht="36" customHeight="1">
      <c r="B25" s="19"/>
      <c r="C25" s="194"/>
      <c r="D25" s="191" t="s">
        <v>108</v>
      </c>
      <c r="E25" s="192"/>
      <c r="F25" s="191" t="str">
        <f>IF(H24=1,"Please SKIP Q1.2, ANSWER Q1.3 and check further updated instructions",IF(H24=0,"Please ANSWER Q1.2 and SKIP Q1.3 &amp; Q1.4",IF(H24=".","Please SKIP Q1.2,Q1.3,Q1.4")))</f>
        <v>Please SKIP Q1.2,Q1.3,Q1.4</v>
      </c>
      <c r="G25" s="165"/>
      <c r="H25" s="165"/>
      <c r="I25" s="97"/>
      <c r="J25" s="189"/>
      <c r="K25" s="20"/>
      <c r="L25" s="20"/>
      <c r="M25" s="21"/>
      <c r="R25" s="101"/>
    </row>
    <row r="26" spans="2:22" ht="68">
      <c r="B26" s="19"/>
      <c r="C26" s="194"/>
      <c r="D26" s="123" t="s">
        <v>100</v>
      </c>
      <c r="E26" s="160" t="s">
        <v>114</v>
      </c>
      <c r="F26" s="161"/>
      <c r="G26" s="31" t="s">
        <v>94</v>
      </c>
      <c r="H26" s="43" t="s">
        <v>59</v>
      </c>
      <c r="I26" s="94"/>
      <c r="J26" s="189"/>
      <c r="K26" s="20"/>
      <c r="L26" s="20"/>
      <c r="M26" s="21"/>
      <c r="O26" s="91" t="str">
        <f>IF(H24=1,"C5orC4orC3","C2orC1")</f>
        <v>C2orC1</v>
      </c>
      <c r="P26" s="91" t="b">
        <f>IF(H26=0,"C1",IF(H26=1,"C2",FALSE))</f>
        <v>0</v>
      </c>
      <c r="Q26" s="91" t="str">
        <f>IF(H27=1,"C5","C4orC3")</f>
        <v>C4orC3</v>
      </c>
      <c r="R26" s="91" t="b">
        <f>IF(H29=1,"C4",IF(H29=0,"C3",FALSE))</f>
        <v>0</v>
      </c>
      <c r="T26" s="98"/>
      <c r="U26" s="99"/>
    </row>
    <row r="27" spans="2:22" ht="68">
      <c r="B27" s="19"/>
      <c r="C27" s="194"/>
      <c r="D27" s="123" t="s">
        <v>101</v>
      </c>
      <c r="E27" s="160" t="s">
        <v>115</v>
      </c>
      <c r="F27" s="161"/>
      <c r="G27" s="31" t="s">
        <v>95</v>
      </c>
      <c r="H27" s="43" t="s">
        <v>59</v>
      </c>
      <c r="I27" s="94"/>
      <c r="J27" s="189"/>
      <c r="K27" s="20"/>
      <c r="L27" s="20"/>
      <c r="M27" s="21"/>
    </row>
    <row r="28" spans="2:22" ht="36" customHeight="1">
      <c r="B28" s="19"/>
      <c r="C28" s="194"/>
      <c r="D28" s="191" t="s">
        <v>108</v>
      </c>
      <c r="E28" s="192"/>
      <c r="F28" s="191" t="str">
        <f>IF(H27=1,"Please SKIP Q1.4",IF(H27=0,"Please ANSWER Q1.4","Please SKIP Q1.4"))</f>
        <v>Please SKIP Q1.4</v>
      </c>
      <c r="G28" s="165"/>
      <c r="H28" s="165"/>
      <c r="I28" s="97"/>
      <c r="J28" s="189"/>
      <c r="K28" s="20"/>
      <c r="L28" s="20"/>
      <c r="M28" s="21"/>
    </row>
    <row r="29" spans="2:22" ht="68">
      <c r="B29" s="19"/>
      <c r="C29" s="194"/>
      <c r="D29" s="123" t="s">
        <v>102</v>
      </c>
      <c r="E29" s="160" t="s">
        <v>116</v>
      </c>
      <c r="F29" s="161"/>
      <c r="G29" s="31" t="s">
        <v>96</v>
      </c>
      <c r="H29" s="43" t="s">
        <v>59</v>
      </c>
      <c r="I29" s="94"/>
      <c r="J29" s="190"/>
      <c r="K29" s="20"/>
      <c r="L29" s="20"/>
      <c r="M29" s="21"/>
      <c r="O29" s="96" t="s">
        <v>107</v>
      </c>
      <c r="P29" s="96" t="s">
        <v>106</v>
      </c>
      <c r="Q29" s="96" t="s">
        <v>105</v>
      </c>
      <c r="R29" s="100" t="s">
        <v>104</v>
      </c>
      <c r="S29" s="100" t="s">
        <v>103</v>
      </c>
      <c r="T29" s="96"/>
      <c r="U29" s="96" t="s">
        <v>81</v>
      </c>
      <c r="V29" s="96" t="s">
        <v>82</v>
      </c>
    </row>
    <row r="30" spans="2:22" ht="187" customHeight="1">
      <c r="B30" s="19"/>
      <c r="C30" s="194"/>
      <c r="D30" s="123" t="s">
        <v>143</v>
      </c>
      <c r="E30" s="160" t="s">
        <v>54</v>
      </c>
      <c r="F30" s="161"/>
      <c r="G30" s="31" t="s">
        <v>97</v>
      </c>
      <c r="H30" s="43" t="s">
        <v>59</v>
      </c>
      <c r="I30" s="94"/>
      <c r="J30" s="85" t="s">
        <v>110</v>
      </c>
      <c r="K30" s="20"/>
      <c r="L30" s="20"/>
      <c r="M30" s="21"/>
      <c r="O30" s="91" t="b">
        <f>IF(P26="C1",1)</f>
        <v>0</v>
      </c>
      <c r="P30" s="91" t="b">
        <f>IF(P26="C2",3)</f>
        <v>0</v>
      </c>
      <c r="Q30" s="91" t="b">
        <f>IF(R26="C3",5)</f>
        <v>0</v>
      </c>
      <c r="R30" s="91" t="b">
        <f>IF(R26="C4",7)</f>
        <v>0</v>
      </c>
      <c r="S30" s="91" t="b">
        <f>IF(Q26="C5",9)</f>
        <v>0</v>
      </c>
      <c r="U30" s="98" t="b">
        <f>IF(O30=1,150,IF(P30=3,750,IF(Q30=5,1300,IF(R30=7,2200,IF(S30=9,4250)))))</f>
        <v>0</v>
      </c>
      <c r="V30" s="99" t="e">
        <f>IF((U30/SQRT(H11))&gt;0,U30/SQRT(H11),"N/A")</f>
        <v>#VALUE!</v>
      </c>
    </row>
    <row r="31" spans="2:22" ht="36" customHeight="1">
      <c r="B31" s="19"/>
      <c r="C31" s="194"/>
      <c r="D31" s="191" t="s">
        <v>108</v>
      </c>
      <c r="E31" s="192"/>
      <c r="F31" s="191" t="str">
        <f>IF(H30=1,"Please ANSWER Q2.1 and SKIP Q2.2",IF(H30=0,"Please SKIP Q2.1 and ANSWER Q2.2","Please SKIP Q2.1 and Q2.2"))</f>
        <v>Please SKIP Q2.1 and Q2.2</v>
      </c>
      <c r="G31" s="165"/>
      <c r="H31" s="165"/>
      <c r="I31" s="97"/>
      <c r="J31" s="85"/>
      <c r="K31" s="20"/>
      <c r="L31" s="20"/>
      <c r="M31" s="21"/>
      <c r="U31" s="98"/>
      <c r="V31" s="99"/>
    </row>
    <row r="32" spans="2:22" ht="289">
      <c r="B32" s="19"/>
      <c r="C32" s="194"/>
      <c r="D32" s="123" t="s">
        <v>145</v>
      </c>
      <c r="E32" s="160" t="s">
        <v>159</v>
      </c>
      <c r="F32" s="161"/>
      <c r="G32" s="31" t="s">
        <v>117</v>
      </c>
      <c r="H32" s="43" t="s">
        <v>59</v>
      </c>
      <c r="I32" s="94"/>
      <c r="J32" s="86" t="str">
        <f>IF(ISNUMBER(H32),5,"N/A")</f>
        <v>N/A</v>
      </c>
      <c r="K32" s="20"/>
      <c r="L32" s="20"/>
      <c r="M32" s="21"/>
    </row>
    <row r="33" spans="2:16" ht="170">
      <c r="B33" s="19"/>
      <c r="C33" s="194"/>
      <c r="D33" s="123" t="s">
        <v>146</v>
      </c>
      <c r="E33" s="160" t="s">
        <v>160</v>
      </c>
      <c r="F33" s="161"/>
      <c r="G33" s="31" t="s">
        <v>83</v>
      </c>
      <c r="H33" s="43" t="s">
        <v>59</v>
      </c>
      <c r="I33" s="94"/>
      <c r="J33" s="86" t="str">
        <f>IF(OR(H33=3,H33=4),1,IF(OR(H33=2,H33=6,H33=9,H33=10),3,IF(H33=5,5,"N/A")))</f>
        <v>N/A</v>
      </c>
      <c r="K33" s="20"/>
      <c r="L33" s="20"/>
      <c r="M33" s="21"/>
    </row>
    <row r="34" spans="2:16" ht="35" customHeight="1">
      <c r="B34" s="19"/>
      <c r="C34" s="194"/>
      <c r="D34" s="158" t="s">
        <v>108</v>
      </c>
      <c r="E34" s="159"/>
      <c r="F34" s="164" t="s">
        <v>111</v>
      </c>
      <c r="G34" s="165"/>
      <c r="H34" s="165"/>
      <c r="I34" s="97"/>
      <c r="J34" s="86"/>
      <c r="K34" s="20"/>
      <c r="L34" s="20"/>
      <c r="M34" s="21"/>
    </row>
    <row r="35" spans="2:16" ht="119" customHeight="1">
      <c r="B35" s="19"/>
      <c r="C35" s="194"/>
      <c r="D35" s="123" t="s">
        <v>147</v>
      </c>
      <c r="E35" s="160" t="s">
        <v>8</v>
      </c>
      <c r="F35" s="161"/>
      <c r="G35" s="31" t="s">
        <v>9</v>
      </c>
      <c r="H35" s="43" t="s">
        <v>59</v>
      </c>
      <c r="I35" s="94"/>
      <c r="J35" s="86" t="str">
        <f>IF(ISNUMBER(H35),H35, "N/A")</f>
        <v>N/A</v>
      </c>
      <c r="K35" s="20"/>
      <c r="L35" s="20"/>
      <c r="M35" s="21"/>
    </row>
    <row r="36" spans="2:16" ht="36" customHeight="1">
      <c r="B36" s="19"/>
      <c r="C36" s="194"/>
      <c r="D36" s="158" t="s">
        <v>108</v>
      </c>
      <c r="E36" s="159"/>
      <c r="F36" s="166" t="str">
        <f>IF(H35=1,"Please ANSWER Q3.2 and check further instructions",IF(H35=0,"SKIP Q3.2,Q3.3,Q3.4",IF(H35=".","SKIP Q3.2, Q3.3, Q3.4")))</f>
        <v>SKIP Q3.2, Q3.3, Q3.4</v>
      </c>
      <c r="G36" s="167"/>
      <c r="H36" s="167"/>
      <c r="I36" s="102"/>
      <c r="J36" s="86"/>
      <c r="K36" s="20"/>
      <c r="L36" s="20"/>
      <c r="M36" s="21"/>
    </row>
    <row r="37" spans="2:16" ht="119" customHeight="1">
      <c r="B37" s="19"/>
      <c r="C37" s="194"/>
      <c r="D37" s="123" t="s">
        <v>148</v>
      </c>
      <c r="E37" s="160" t="s">
        <v>161</v>
      </c>
      <c r="F37" s="161"/>
      <c r="G37" s="31" t="s">
        <v>9</v>
      </c>
      <c r="H37" s="43" t="s">
        <v>59</v>
      </c>
      <c r="I37" s="94"/>
      <c r="J37" s="86">
        <f>IF(ISNUMBER(H37),H37,0)</f>
        <v>0</v>
      </c>
      <c r="K37" s="20"/>
      <c r="L37" s="20"/>
      <c r="M37" s="21"/>
    </row>
    <row r="38" spans="2:16" ht="36" customHeight="1">
      <c r="B38" s="19"/>
      <c r="C38" s="194"/>
      <c r="D38" s="158" t="s">
        <v>108</v>
      </c>
      <c r="E38" s="159"/>
      <c r="F38" s="166" t="str">
        <f>IF(H37=1,"Please ANSWER Q3.3 and check further instructions",IF(H37=0,"SKIP Q3.3 &amp; Q3.4",IF(H37=".","SKIP Q3.3, Q3.4")))</f>
        <v>SKIP Q3.3, Q3.4</v>
      </c>
      <c r="G38" s="167"/>
      <c r="H38" s="167"/>
      <c r="I38" s="102"/>
      <c r="J38" s="86"/>
      <c r="K38" s="20"/>
      <c r="L38" s="20"/>
      <c r="M38" s="21"/>
      <c r="O38" s="96" t="s">
        <v>120</v>
      </c>
    </row>
    <row r="39" spans="2:16" ht="119" customHeight="1">
      <c r="B39" s="19"/>
      <c r="C39" s="194"/>
      <c r="D39" s="123" t="s">
        <v>149</v>
      </c>
      <c r="E39" s="160" t="s">
        <v>162</v>
      </c>
      <c r="F39" s="161"/>
      <c r="G39" s="31" t="s">
        <v>9</v>
      </c>
      <c r="H39" s="43" t="s">
        <v>59</v>
      </c>
      <c r="I39" s="94"/>
      <c r="J39" s="86">
        <f>IF(ISNUMBER(H39),H39,0)</f>
        <v>0</v>
      </c>
      <c r="K39" s="20"/>
      <c r="L39" s="20"/>
      <c r="M39" s="21"/>
      <c r="O39" s="91" t="s">
        <v>119</v>
      </c>
      <c r="P39" s="91" t="s">
        <v>85</v>
      </c>
    </row>
    <row r="40" spans="2:16" ht="36" customHeight="1">
      <c r="B40" s="19"/>
      <c r="C40" s="194"/>
      <c r="D40" s="158" t="s">
        <v>108</v>
      </c>
      <c r="E40" s="159"/>
      <c r="F40" s="166" t="str">
        <f>IF(H39=1,"Please ANSWER Q3.4",IF(H39=0,"SKIP Q3.4",IF(H39=".","SKIP Q3.4")))</f>
        <v>SKIP Q3.4</v>
      </c>
      <c r="G40" s="167"/>
      <c r="H40" s="167"/>
      <c r="I40" s="102"/>
      <c r="J40" s="86"/>
      <c r="K40" s="20"/>
      <c r="L40" s="20"/>
      <c r="M40" s="21"/>
      <c r="O40" s="91" t="e" cm="1">
        <f t="array" ref="O40">IF(ISNUMBER(J24+J32),J24+J32,IF(ISNUMBER(J24+J33),J24+J33,N/A))</f>
        <v>#NAME?</v>
      </c>
      <c r="P40" s="91" t="e">
        <f>O40+(SUM(J35:J41)+1)+J42</f>
        <v>#NAME?</v>
      </c>
    </row>
    <row r="41" spans="2:16" ht="119" customHeight="1">
      <c r="B41" s="19"/>
      <c r="C41" s="194"/>
      <c r="D41" s="123" t="s">
        <v>150</v>
      </c>
      <c r="E41" s="160" t="s">
        <v>163</v>
      </c>
      <c r="F41" s="161"/>
      <c r="G41" s="31" t="s">
        <v>9</v>
      </c>
      <c r="H41" s="43" t="s">
        <v>59</v>
      </c>
      <c r="I41" s="94"/>
      <c r="J41" s="86">
        <f>IF(ISNUMBER(H41),H41,0)</f>
        <v>0</v>
      </c>
      <c r="K41" s="20"/>
      <c r="L41" s="20"/>
      <c r="M41" s="21"/>
      <c r="O41" s="96" t="s">
        <v>121</v>
      </c>
    </row>
    <row r="42" spans="2:16" ht="120" thickBot="1">
      <c r="B42" s="19"/>
      <c r="C42" s="194"/>
      <c r="D42" s="123" t="s">
        <v>151</v>
      </c>
      <c r="E42" s="160" t="s">
        <v>12</v>
      </c>
      <c r="F42" s="161"/>
      <c r="G42" s="31" t="s">
        <v>11</v>
      </c>
      <c r="H42" s="81" t="s">
        <v>59</v>
      </c>
      <c r="I42" s="94"/>
      <c r="J42" s="65" t="str">
        <f>IF(ISNUMBER(H42),H42,".")</f>
        <v>.</v>
      </c>
      <c r="K42" s="20"/>
      <c r="L42" s="20"/>
      <c r="M42" s="21"/>
      <c r="O42" s="91" t="s">
        <v>84</v>
      </c>
      <c r="P42" s="91" t="s">
        <v>85</v>
      </c>
    </row>
    <row r="43" spans="2:16" ht="17" customHeight="1" thickBot="1">
      <c r="B43" s="19"/>
      <c r="C43" s="194"/>
      <c r="D43" s="163" t="s">
        <v>124</v>
      </c>
      <c r="E43" s="163"/>
      <c r="F43" s="163"/>
      <c r="G43" s="163"/>
      <c r="H43" s="163"/>
      <c r="I43" s="126"/>
      <c r="J43" s="57" t="str">
        <f>IF(ISNUMBER(H22),(O43-2)/8,IF(ISNUMBER((O40-2)/8),(O40-2)/8,"Not possible to calculate"))</f>
        <v>Not possible to calculate</v>
      </c>
      <c r="K43" s="20"/>
      <c r="L43" s="20"/>
      <c r="M43" s="21"/>
      <c r="O43" s="91" t="e" cm="1">
        <f t="array" ref="O43">IF(ISNUMBER(J22+J32),J22+J32,IF(ISNUMBER(J22+J33),J22+J33,N/A))</f>
        <v>#NAME?</v>
      </c>
      <c r="P43" s="91" t="e">
        <f>O43+(SUM(J35:J41)+1)+J42</f>
        <v>#NAME?</v>
      </c>
    </row>
    <row r="44" spans="2:16" ht="17" customHeight="1" thickBot="1">
      <c r="B44" s="19"/>
      <c r="C44" s="195"/>
      <c r="D44" s="163" t="s">
        <v>125</v>
      </c>
      <c r="E44" s="163"/>
      <c r="F44" s="163"/>
      <c r="G44" s="163"/>
      <c r="H44" s="163"/>
      <c r="I44" s="126"/>
      <c r="J44" s="57" t="str">
        <f>IF(AND(ISNUMBER(J41),ISNUMBER(J42),ISNUMBER(H22)),(P43-4)/16,IF(ISNUMBER((P40-4)/16),(P40-4)/16, "Not possible to calculate"))</f>
        <v>Not possible to calculate</v>
      </c>
      <c r="K44" s="20"/>
      <c r="L44" s="20"/>
      <c r="M44" s="21"/>
    </row>
    <row r="45" spans="2:16" ht="119">
      <c r="B45" s="19"/>
      <c r="C45" s="200" t="s">
        <v>47</v>
      </c>
      <c r="D45" s="122" t="s">
        <v>142</v>
      </c>
      <c r="E45" s="154" t="s">
        <v>13</v>
      </c>
      <c r="F45" s="155"/>
      <c r="G45" s="30" t="s">
        <v>14</v>
      </c>
      <c r="H45" s="81" t="s">
        <v>59</v>
      </c>
      <c r="I45" s="94"/>
      <c r="J45" s="65" t="str">
        <f>IF(ISNUMBER(H45),H45,".")</f>
        <v>.</v>
      </c>
      <c r="K45" s="20"/>
      <c r="L45" s="20"/>
      <c r="M45" s="21"/>
    </row>
    <row r="46" spans="2:16" ht="153" customHeight="1">
      <c r="B46" s="19"/>
      <c r="C46" s="201"/>
      <c r="D46" s="121" t="s">
        <v>143</v>
      </c>
      <c r="E46" s="154" t="s">
        <v>15</v>
      </c>
      <c r="F46" s="155"/>
      <c r="G46" s="31" t="s">
        <v>16</v>
      </c>
      <c r="H46" s="81" t="s">
        <v>59</v>
      </c>
      <c r="I46" s="103"/>
      <c r="J46" s="65" t="str">
        <f>IF(ISNUMBER(H46),H46,".")</f>
        <v>.</v>
      </c>
      <c r="K46" s="20"/>
      <c r="L46" s="20"/>
      <c r="M46" s="21"/>
    </row>
    <row r="47" spans="2:16" ht="153" customHeight="1">
      <c r="B47" s="19"/>
      <c r="C47" s="201"/>
      <c r="D47" s="121" t="s">
        <v>144</v>
      </c>
      <c r="E47" s="156" t="s">
        <v>17</v>
      </c>
      <c r="F47" s="157"/>
      <c r="G47" s="203" t="s">
        <v>118</v>
      </c>
      <c r="H47" s="204"/>
      <c r="I47" s="205"/>
      <c r="J47" s="206"/>
      <c r="K47" s="20"/>
      <c r="L47" s="20"/>
      <c r="M47" s="21"/>
    </row>
    <row r="48" spans="2:16" ht="36" customHeight="1">
      <c r="B48" s="19"/>
      <c r="C48" s="201"/>
      <c r="D48" s="158" t="s">
        <v>108</v>
      </c>
      <c r="E48" s="159"/>
      <c r="F48" s="166" t="s">
        <v>112</v>
      </c>
      <c r="G48" s="167"/>
      <c r="H48" s="167"/>
      <c r="I48" s="104"/>
      <c r="J48" s="86"/>
      <c r="K48" s="20"/>
      <c r="L48" s="20"/>
      <c r="M48" s="21"/>
    </row>
    <row r="49" spans="2:21" ht="119">
      <c r="B49" s="19"/>
      <c r="C49" s="201"/>
      <c r="D49" s="121" t="s">
        <v>147</v>
      </c>
      <c r="E49" s="154" t="s">
        <v>18</v>
      </c>
      <c r="F49" s="155"/>
      <c r="G49" s="31" t="s">
        <v>23</v>
      </c>
      <c r="H49" s="81" t="s">
        <v>59</v>
      </c>
      <c r="I49" s="94"/>
      <c r="J49" s="65" t="str">
        <f>IF(ISNUMBER(H49), "To be determined", "N/A")</f>
        <v>N/A</v>
      </c>
      <c r="K49" s="20"/>
      <c r="L49" s="20"/>
      <c r="M49" s="21"/>
    </row>
    <row r="50" spans="2:21" ht="119">
      <c r="B50" s="19"/>
      <c r="C50" s="201"/>
      <c r="D50" s="121" t="s">
        <v>148</v>
      </c>
      <c r="E50" s="154" t="s">
        <v>19</v>
      </c>
      <c r="F50" s="155"/>
      <c r="G50" s="31" t="s">
        <v>23</v>
      </c>
      <c r="H50" s="81" t="s">
        <v>59</v>
      </c>
      <c r="I50" s="94"/>
      <c r="J50" s="65" t="str">
        <f>IF(ISNUMBER(H50), "To be determined", "N/A")</f>
        <v>N/A</v>
      </c>
      <c r="K50" s="20"/>
      <c r="L50" s="20"/>
      <c r="M50" s="21"/>
    </row>
    <row r="51" spans="2:21" ht="119">
      <c r="B51" s="19"/>
      <c r="C51" s="201"/>
      <c r="D51" s="121" t="s">
        <v>149</v>
      </c>
      <c r="E51" s="154" t="s">
        <v>20</v>
      </c>
      <c r="F51" s="155"/>
      <c r="G51" s="31" t="s">
        <v>23</v>
      </c>
      <c r="H51" s="81" t="s">
        <v>59</v>
      </c>
      <c r="I51" s="94"/>
      <c r="J51" s="65" t="str">
        <f>IF(ISNUMBER(H51), "To be determined", "N/A")</f>
        <v>N/A</v>
      </c>
      <c r="K51" s="20"/>
      <c r="L51" s="20"/>
      <c r="M51" s="21"/>
    </row>
    <row r="52" spans="2:21" ht="119">
      <c r="B52" s="19"/>
      <c r="C52" s="201"/>
      <c r="D52" s="121" t="s">
        <v>150</v>
      </c>
      <c r="E52" s="154" t="s">
        <v>21</v>
      </c>
      <c r="F52" s="155"/>
      <c r="G52" s="31" t="s">
        <v>23</v>
      </c>
      <c r="H52" s="81" t="s">
        <v>59</v>
      </c>
      <c r="I52" s="94"/>
      <c r="J52" s="65" t="str">
        <f>IF(ISNUMBER(H52), "To be determined", "N/A")</f>
        <v>N/A</v>
      </c>
      <c r="K52" s="20"/>
      <c r="L52" s="20"/>
      <c r="M52" s="21"/>
    </row>
    <row r="53" spans="2:21" ht="119">
      <c r="B53" s="19"/>
      <c r="C53" s="201"/>
      <c r="D53" s="121" t="s">
        <v>152</v>
      </c>
      <c r="E53" s="154" t="s">
        <v>22</v>
      </c>
      <c r="F53" s="155"/>
      <c r="G53" s="31" t="s">
        <v>23</v>
      </c>
      <c r="H53" s="81" t="s">
        <v>59</v>
      </c>
      <c r="I53" s="103"/>
      <c r="J53" s="65" t="str">
        <f>IF(ISNUMBER(H53), "To be determined", "N/A")</f>
        <v>N/A</v>
      </c>
      <c r="K53" s="20"/>
      <c r="L53" s="20"/>
      <c r="M53" s="21"/>
    </row>
    <row r="54" spans="2:21" ht="85" customHeight="1">
      <c r="B54" s="19"/>
      <c r="C54" s="201"/>
      <c r="D54" s="121" t="s">
        <v>151</v>
      </c>
      <c r="E54" s="156" t="s">
        <v>24</v>
      </c>
      <c r="F54" s="157"/>
      <c r="G54" s="203" t="s">
        <v>118</v>
      </c>
      <c r="H54" s="204"/>
      <c r="I54" s="205"/>
      <c r="J54" s="206"/>
      <c r="K54" s="197"/>
      <c r="L54" s="197"/>
      <c r="M54" s="21"/>
    </row>
    <row r="55" spans="2:21" ht="36" customHeight="1">
      <c r="B55" s="19"/>
      <c r="C55" s="201"/>
      <c r="D55" s="158" t="s">
        <v>108</v>
      </c>
      <c r="E55" s="159"/>
      <c r="F55" s="166" t="str">
        <f>IF(AND(ISNUMBER(H49), H49&gt;=2),"Please ANSWER Q4.1","SKIP Q4.1")</f>
        <v>SKIP Q4.1</v>
      </c>
      <c r="G55" s="167"/>
      <c r="H55" s="167"/>
      <c r="I55" s="104"/>
      <c r="J55" s="55"/>
      <c r="K55" s="197"/>
      <c r="L55" s="197"/>
      <c r="M55" s="21"/>
    </row>
    <row r="56" spans="2:21" ht="136">
      <c r="B56" s="19"/>
      <c r="C56" s="201"/>
      <c r="D56" s="121" t="s">
        <v>153</v>
      </c>
      <c r="E56" s="148" t="s">
        <v>164</v>
      </c>
      <c r="F56" s="149"/>
      <c r="G56" s="31" t="s">
        <v>25</v>
      </c>
      <c r="H56" s="81" t="s">
        <v>59</v>
      </c>
      <c r="I56" s="94"/>
      <c r="J56" s="65" t="str">
        <f>IF(ISNUMBER(H56),"To be determined",".")</f>
        <v>.</v>
      </c>
      <c r="K56" s="197"/>
      <c r="L56" s="197"/>
      <c r="M56" s="21"/>
    </row>
    <row r="57" spans="2:21" ht="36" customHeight="1">
      <c r="B57" s="19"/>
      <c r="C57" s="201"/>
      <c r="D57" s="158" t="s">
        <v>108</v>
      </c>
      <c r="E57" s="159"/>
      <c r="F57" s="166" t="str">
        <f>IF(AND(ISNUMBER(H50), H50&gt;=2),"Please ANSWER Q4.2","SKIP Q4.2")</f>
        <v>SKIP Q4.2</v>
      </c>
      <c r="G57" s="167"/>
      <c r="H57" s="167"/>
      <c r="I57" s="102"/>
      <c r="J57" s="55"/>
      <c r="K57" s="197"/>
      <c r="L57" s="197"/>
      <c r="M57" s="21"/>
    </row>
    <row r="58" spans="2:21" ht="136">
      <c r="B58" s="19"/>
      <c r="C58" s="201"/>
      <c r="D58" s="121" t="s">
        <v>154</v>
      </c>
      <c r="E58" s="148" t="s">
        <v>165</v>
      </c>
      <c r="F58" s="149"/>
      <c r="G58" s="31" t="s">
        <v>25</v>
      </c>
      <c r="H58" s="81" t="s">
        <v>59</v>
      </c>
      <c r="I58" s="94"/>
      <c r="J58" s="65" t="str">
        <f>IF(ISNUMBER(H58),"To be determined",".")</f>
        <v>.</v>
      </c>
      <c r="K58" s="197"/>
      <c r="L58" s="197"/>
      <c r="M58" s="21"/>
    </row>
    <row r="59" spans="2:21" ht="36" customHeight="1">
      <c r="B59" s="19"/>
      <c r="C59" s="201"/>
      <c r="D59" s="158" t="s">
        <v>108</v>
      </c>
      <c r="E59" s="159"/>
      <c r="F59" s="166" t="str">
        <f>IF(AND(ISNUMBER(H51), H51&gt;=2),"Please ANSWER Q4.3","SKIP Q4.3")</f>
        <v>SKIP Q4.3</v>
      </c>
      <c r="G59" s="167"/>
      <c r="H59" s="167"/>
      <c r="I59" s="102"/>
      <c r="J59" s="55"/>
      <c r="K59" s="197"/>
      <c r="L59" s="197"/>
      <c r="M59" s="21"/>
    </row>
    <row r="60" spans="2:21" ht="136">
      <c r="B60" s="19"/>
      <c r="C60" s="201"/>
      <c r="D60" s="121" t="s">
        <v>155</v>
      </c>
      <c r="E60" s="148" t="s">
        <v>166</v>
      </c>
      <c r="F60" s="149"/>
      <c r="G60" s="31" t="s">
        <v>25</v>
      </c>
      <c r="H60" s="81" t="s">
        <v>59</v>
      </c>
      <c r="I60" s="94"/>
      <c r="J60" s="65" t="str">
        <f>IF(ISNUMBER(H60),"To be determined",".")</f>
        <v>.</v>
      </c>
      <c r="K60" s="197"/>
      <c r="L60" s="197"/>
      <c r="M60" s="21"/>
      <c r="O60" s="96" t="s">
        <v>86</v>
      </c>
      <c r="P60" s="96" t="s">
        <v>87</v>
      </c>
      <c r="Q60" s="96" t="s">
        <v>88</v>
      </c>
      <c r="R60" s="100" t="s">
        <v>89</v>
      </c>
      <c r="S60" s="100" t="s">
        <v>90</v>
      </c>
      <c r="T60" s="100" t="s">
        <v>91</v>
      </c>
      <c r="U60" s="100" t="s">
        <v>92</v>
      </c>
    </row>
    <row r="61" spans="2:21" ht="36" customHeight="1">
      <c r="B61" s="19"/>
      <c r="C61" s="201"/>
      <c r="D61" s="158" t="s">
        <v>108</v>
      </c>
      <c r="E61" s="159"/>
      <c r="F61" s="166" t="str">
        <f>IF(AND(ISNUMBER(H52), H52&gt;=2),"Please ANSWER Q4.4","SKIP Q4.4")</f>
        <v>SKIP Q4.4</v>
      </c>
      <c r="G61" s="167"/>
      <c r="H61" s="167"/>
      <c r="I61" s="102"/>
      <c r="J61" s="65"/>
      <c r="K61" s="197"/>
      <c r="L61" s="197"/>
      <c r="M61" s="21"/>
      <c r="O61" s="96"/>
      <c r="P61" s="96"/>
      <c r="Q61" s="96"/>
      <c r="R61" s="100"/>
      <c r="S61" s="100"/>
      <c r="T61" s="100"/>
      <c r="U61" s="100"/>
    </row>
    <row r="62" spans="2:21" ht="136">
      <c r="B62" s="19"/>
      <c r="C62" s="201"/>
      <c r="D62" s="121" t="s">
        <v>156</v>
      </c>
      <c r="E62" s="148" t="s">
        <v>167</v>
      </c>
      <c r="F62" s="149"/>
      <c r="G62" s="31" t="s">
        <v>25</v>
      </c>
      <c r="H62" s="81" t="s">
        <v>59</v>
      </c>
      <c r="I62" s="94"/>
      <c r="J62" s="65" t="str">
        <f>IF(ISNUMBER(H62),"To be determined",".")</f>
        <v>.</v>
      </c>
      <c r="K62" s="197"/>
      <c r="L62" s="197"/>
      <c r="M62" s="21"/>
      <c r="O62" s="91">
        <f>IF(ISNUMBER(H49*H56),H49*H56,-1)</f>
        <v>-1</v>
      </c>
      <c r="P62" s="91">
        <f>IF(ISNUMBER(H50*H58),H50*H58,-1)</f>
        <v>-1</v>
      </c>
      <c r="Q62" s="91">
        <f>IF(ISNUMBER(J51*J60),J51*J60,-1)</f>
        <v>-1</v>
      </c>
      <c r="R62" s="91">
        <f>IF(ISNUMBER(H52*H62),H52*H62,-1)</f>
        <v>-1</v>
      </c>
      <c r="S62" s="91">
        <f>IF(ISNUMBER(H53*H64),H53*H64,-1)</f>
        <v>-1</v>
      </c>
      <c r="T62" s="105">
        <f>IF((MAX(O62:S62)&gt;=0),MAX(O62:S62),-1)</f>
        <v>-1</v>
      </c>
      <c r="U62" s="91" t="str">
        <f>IF(T62=0,1,IF(AND(T62&gt;0,T62&lt;7),2,IF(AND(T62&gt;=7,T62&lt;13),3,IF(AND(T62&gt;=13,T62&lt;19),4,IF(T62&gt;=20,5,IF(ISNUMBER(T62)=FALSE,".","Error"))))))</f>
        <v>Error</v>
      </c>
    </row>
    <row r="63" spans="2:21" ht="36" customHeight="1">
      <c r="B63" s="19"/>
      <c r="C63" s="201"/>
      <c r="D63" s="158" t="s">
        <v>108</v>
      </c>
      <c r="E63" s="159"/>
      <c r="F63" s="166" t="str">
        <f>IF(AND(ISNUMBER(H53), H53&gt;=2),"Please ANSWER Q4.5","SKIP Q4.5")</f>
        <v>SKIP Q4.5</v>
      </c>
      <c r="G63" s="167"/>
      <c r="H63" s="167"/>
      <c r="I63" s="102"/>
      <c r="J63" s="65"/>
      <c r="K63" s="197"/>
      <c r="L63" s="197"/>
      <c r="M63" s="21"/>
    </row>
    <row r="64" spans="2:21" ht="136">
      <c r="B64" s="19"/>
      <c r="C64" s="201"/>
      <c r="D64" s="121" t="s">
        <v>157</v>
      </c>
      <c r="E64" s="148" t="s">
        <v>168</v>
      </c>
      <c r="F64" s="149"/>
      <c r="G64" s="31" t="s">
        <v>25</v>
      </c>
      <c r="H64" s="81" t="s">
        <v>59</v>
      </c>
      <c r="I64" s="94"/>
      <c r="J64" s="65" t="str">
        <f>IF(ISNUMBER(H64),"To be determined",".")</f>
        <v>.</v>
      </c>
      <c r="K64" s="197"/>
      <c r="L64" s="197"/>
      <c r="M64" s="21"/>
    </row>
    <row r="65" spans="2:13" ht="120" thickBot="1">
      <c r="B65" s="19"/>
      <c r="C65" s="201"/>
      <c r="D65" s="121" t="s">
        <v>158</v>
      </c>
      <c r="E65" s="148" t="s">
        <v>26</v>
      </c>
      <c r="F65" s="149"/>
      <c r="G65" s="31" t="s">
        <v>27</v>
      </c>
      <c r="H65" s="81" t="s">
        <v>59</v>
      </c>
      <c r="I65" s="94"/>
      <c r="J65" s="65" t="str">
        <f>IF(ISNUMBER(H65),H65,".")</f>
        <v>.</v>
      </c>
      <c r="K65" s="197"/>
      <c r="L65" s="197"/>
      <c r="M65" s="21"/>
    </row>
    <row r="66" spans="2:13" ht="17" customHeight="1" thickBot="1">
      <c r="B66" s="19"/>
      <c r="C66" s="201"/>
      <c r="D66" s="226" t="s">
        <v>126</v>
      </c>
      <c r="E66" s="226"/>
      <c r="F66" s="226"/>
      <c r="G66" s="226"/>
      <c r="H66" s="226"/>
      <c r="I66" s="95"/>
      <c r="J66" s="66" t="str">
        <f>IF(ISNUMBER(((J45+J46)-2)/8),((J45+J46)-2)/8,"Not possible to calculate")</f>
        <v>Not possible to calculate</v>
      </c>
      <c r="K66" s="197"/>
      <c r="L66" s="197"/>
      <c r="M66" s="21"/>
    </row>
    <row r="67" spans="2:13" ht="17" customHeight="1" thickBot="1">
      <c r="B67" s="19"/>
      <c r="C67" s="202"/>
      <c r="D67" s="226" t="s">
        <v>127</v>
      </c>
      <c r="E67" s="226"/>
      <c r="F67" s="226"/>
      <c r="G67" s="226"/>
      <c r="H67" s="226"/>
      <c r="I67" s="95"/>
      <c r="J67" s="66" t="str">
        <f>IF(ISNUMBER(((J45+J46+U62+J65)-4)/16),((J45+J46+U62+J65)-4)/16, "Not possible to calculate")</f>
        <v>Not possible to calculate</v>
      </c>
      <c r="K67" s="197"/>
      <c r="L67" s="197"/>
      <c r="M67" s="21"/>
    </row>
    <row r="68" spans="2:13" ht="68">
      <c r="B68" s="19"/>
      <c r="C68" s="185" t="s">
        <v>48</v>
      </c>
      <c r="D68" s="32" t="s">
        <v>29</v>
      </c>
      <c r="E68" s="150" t="s">
        <v>28</v>
      </c>
      <c r="F68" s="151"/>
      <c r="G68" s="31" t="s">
        <v>98</v>
      </c>
      <c r="H68" s="43" t="s">
        <v>59</v>
      </c>
      <c r="I68" s="94"/>
      <c r="J68" s="86" t="str">
        <f>IF(H68=1,"Max language scores","Please answer Q1-Q4")</f>
        <v>Please answer Q1-Q4</v>
      </c>
      <c r="K68" s="197"/>
      <c r="L68" s="197"/>
      <c r="M68" s="21"/>
    </row>
    <row r="69" spans="2:13" ht="36" customHeight="1">
      <c r="B69" s="19"/>
      <c r="C69" s="186"/>
      <c r="D69" s="158" t="s">
        <v>108</v>
      </c>
      <c r="E69" s="159"/>
      <c r="F69" s="166" t="str">
        <f>IF(H68=1, "SKIP Q1-Q4", "Please ANSWER Q1-Q4")</f>
        <v>Please ANSWER Q1-Q4</v>
      </c>
      <c r="G69" s="167"/>
      <c r="H69" s="167"/>
      <c r="I69" s="102"/>
      <c r="J69" s="56"/>
      <c r="K69" s="197"/>
      <c r="L69" s="197"/>
      <c r="M69" s="21"/>
    </row>
    <row r="70" spans="2:13" ht="153" customHeight="1">
      <c r="B70" s="19"/>
      <c r="C70" s="186"/>
      <c r="D70" s="120" t="s">
        <v>142</v>
      </c>
      <c r="E70" s="152" t="s">
        <v>55</v>
      </c>
      <c r="F70" s="153"/>
      <c r="G70" s="31" t="s">
        <v>30</v>
      </c>
      <c r="H70" s="81" t="s">
        <v>59</v>
      </c>
      <c r="I70" s="94"/>
      <c r="J70" s="65" t="str">
        <f>IF(ISNUMBER(H70),H70,".")</f>
        <v>.</v>
      </c>
      <c r="K70" s="197"/>
      <c r="L70" s="197"/>
      <c r="M70" s="21"/>
    </row>
    <row r="71" spans="2:13" ht="153" customHeight="1">
      <c r="B71" s="19"/>
      <c r="C71" s="186"/>
      <c r="D71" s="120" t="s">
        <v>143</v>
      </c>
      <c r="E71" s="152" t="s">
        <v>56</v>
      </c>
      <c r="F71" s="153"/>
      <c r="G71" s="33" t="s">
        <v>30</v>
      </c>
      <c r="H71" s="81" t="s">
        <v>59</v>
      </c>
      <c r="I71" s="94"/>
      <c r="J71" s="65" t="str">
        <f>IF(ISNUMBER(H71),H71,".")</f>
        <v>.</v>
      </c>
      <c r="K71" s="197"/>
      <c r="L71" s="197"/>
      <c r="M71" s="21"/>
    </row>
    <row r="72" spans="2:13" ht="136" customHeight="1">
      <c r="B72" s="19"/>
      <c r="C72" s="186"/>
      <c r="D72" s="120" t="s">
        <v>144</v>
      </c>
      <c r="E72" s="150" t="s">
        <v>57</v>
      </c>
      <c r="F72" s="151"/>
      <c r="G72" s="33" t="s">
        <v>30</v>
      </c>
      <c r="H72" s="81" t="s">
        <v>59</v>
      </c>
      <c r="I72" s="94"/>
      <c r="J72" s="65" t="str">
        <f>IF(ISNUMBER(H72),H72,".")</f>
        <v>.</v>
      </c>
      <c r="K72" s="197"/>
      <c r="L72" s="197"/>
      <c r="M72" s="21"/>
    </row>
    <row r="73" spans="2:13" ht="154" customHeight="1" thickBot="1">
      <c r="B73" s="19"/>
      <c r="C73" s="186"/>
      <c r="D73" s="120" t="s">
        <v>151</v>
      </c>
      <c r="E73" s="152" t="s">
        <v>58</v>
      </c>
      <c r="F73" s="153"/>
      <c r="G73" s="33" t="s">
        <v>30</v>
      </c>
      <c r="H73" s="81" t="s">
        <v>59</v>
      </c>
      <c r="I73" s="94"/>
      <c r="J73" s="65" t="str">
        <f>IF(ISNUMBER(H73),H73,".")</f>
        <v>.</v>
      </c>
      <c r="K73" s="197"/>
      <c r="L73" s="197"/>
      <c r="M73" s="21"/>
    </row>
    <row r="74" spans="2:13" ht="17" customHeight="1" thickBot="1">
      <c r="B74" s="19"/>
      <c r="C74" s="186"/>
      <c r="D74" s="227" t="s">
        <v>128</v>
      </c>
      <c r="E74" s="227"/>
      <c r="F74" s="227"/>
      <c r="G74" s="227"/>
      <c r="H74" s="227"/>
      <c r="I74" s="106"/>
      <c r="J74" s="66" t="str">
        <f>IF(ISNUMBER(((IF(J68="Max language scores", 10,J70+J71))-2)/8),((IF(J68="Max language scores", 10,J70+J71))-2)/8, "Not possible to calculate")</f>
        <v>Not possible to calculate</v>
      </c>
      <c r="K74" s="197"/>
      <c r="L74" s="197"/>
      <c r="M74" s="21"/>
    </row>
    <row r="75" spans="2:13" ht="16" customHeight="1" thickBot="1">
      <c r="B75" s="19"/>
      <c r="C75" s="187"/>
      <c r="D75" s="227" t="s">
        <v>129</v>
      </c>
      <c r="E75" s="227"/>
      <c r="F75" s="227"/>
      <c r="G75" s="227"/>
      <c r="H75" s="227"/>
      <c r="I75" s="106"/>
      <c r="J75" s="66" t="str">
        <f>IF(ISNUMBER(((IF(J68="Max language scores",20,J70+J71+J72+J73))-4)/16),((IF(J68="Max language scores",20,J70+J71+J72+J73))-4)/16,"Not possible to calculate")</f>
        <v>Not possible to calculate</v>
      </c>
      <c r="K75" s="197"/>
      <c r="L75" s="197"/>
      <c r="M75" s="21"/>
    </row>
    <row r="76" spans="2:13" ht="119">
      <c r="B76" s="19"/>
      <c r="C76" s="181" t="s">
        <v>50</v>
      </c>
      <c r="D76" s="118" t="s">
        <v>142</v>
      </c>
      <c r="E76" s="235" t="s">
        <v>31</v>
      </c>
      <c r="F76" s="236"/>
      <c r="G76" s="30" t="s">
        <v>32</v>
      </c>
      <c r="H76" s="81" t="s">
        <v>59</v>
      </c>
      <c r="I76" s="94"/>
      <c r="J76" s="65" t="str">
        <f>IF(ISNUMBER(H76),H76,".")</f>
        <v>.</v>
      </c>
      <c r="K76" s="197"/>
      <c r="L76" s="197"/>
      <c r="M76" s="21"/>
    </row>
    <row r="77" spans="2:13" ht="119">
      <c r="B77" s="19"/>
      <c r="C77" s="182"/>
      <c r="D77" s="119" t="s">
        <v>143</v>
      </c>
      <c r="E77" s="235" t="s">
        <v>33</v>
      </c>
      <c r="F77" s="236"/>
      <c r="G77" s="31" t="s">
        <v>34</v>
      </c>
      <c r="H77" s="81" t="s">
        <v>59</v>
      </c>
      <c r="I77" s="94"/>
      <c r="J77" s="65" t="str">
        <f>IF(ISNUMBER(H77),H77,".")</f>
        <v>.</v>
      </c>
      <c r="K77" s="197"/>
      <c r="L77" s="197"/>
      <c r="M77" s="21"/>
    </row>
    <row r="78" spans="2:13" ht="170">
      <c r="B78" s="19"/>
      <c r="C78" s="182"/>
      <c r="D78" s="119" t="s">
        <v>144</v>
      </c>
      <c r="E78" s="235" t="s">
        <v>49</v>
      </c>
      <c r="F78" s="236"/>
      <c r="G78" s="31" t="s">
        <v>35</v>
      </c>
      <c r="H78" s="81" t="s">
        <v>59</v>
      </c>
      <c r="I78" s="94"/>
      <c r="J78" s="65" t="str">
        <f>IF(ISNUMBER(H78),H78,".")</f>
        <v>.</v>
      </c>
      <c r="K78" s="197"/>
      <c r="L78" s="197"/>
      <c r="M78" s="21"/>
    </row>
    <row r="79" spans="2:13" ht="120" thickBot="1">
      <c r="B79" s="19"/>
      <c r="C79" s="182"/>
      <c r="D79" s="119" t="s">
        <v>151</v>
      </c>
      <c r="E79" s="235" t="s">
        <v>36</v>
      </c>
      <c r="F79" s="236"/>
      <c r="G79" s="31" t="s">
        <v>34</v>
      </c>
      <c r="H79" s="81" t="s">
        <v>59</v>
      </c>
      <c r="I79" s="94"/>
      <c r="J79" s="65" t="str">
        <f>IF(ISNUMBER(H79),H79,".")</f>
        <v>.</v>
      </c>
      <c r="K79" s="197"/>
      <c r="L79" s="197"/>
      <c r="M79" s="21"/>
    </row>
    <row r="80" spans="2:13" ht="17" customHeight="1" thickBot="1">
      <c r="B80" s="19"/>
      <c r="C80" s="182"/>
      <c r="D80" s="228" t="s">
        <v>130</v>
      </c>
      <c r="E80" s="228"/>
      <c r="F80" s="228"/>
      <c r="G80" s="228"/>
      <c r="H80" s="228"/>
      <c r="I80" s="106"/>
      <c r="J80" s="66" t="str">
        <f>IF(ISNUMBER(((J76+J77)-2)/8),((J76+J77)-2)/8,"Not possible to calculate")</f>
        <v>Not possible to calculate</v>
      </c>
      <c r="K80" s="197"/>
      <c r="L80" s="197"/>
      <c r="M80" s="21"/>
    </row>
    <row r="81" spans="2:25" ht="17" customHeight="1" thickBot="1">
      <c r="B81" s="19"/>
      <c r="C81" s="182"/>
      <c r="D81" s="228" t="s">
        <v>131</v>
      </c>
      <c r="E81" s="228"/>
      <c r="F81" s="228"/>
      <c r="G81" s="228"/>
      <c r="H81" s="228"/>
      <c r="I81" s="106"/>
      <c r="J81" s="66" t="str">
        <f>IF(ISNUMBER(((J76+J77+J78+J79)-4)/16),((J76+J77+J78+J79)-4)/16,"Not possible to calculate")</f>
        <v>Not possible to calculate</v>
      </c>
      <c r="K81" s="197"/>
      <c r="L81" s="197"/>
      <c r="M81" s="21"/>
    </row>
    <row r="82" spans="2:25" ht="119">
      <c r="B82" s="19"/>
      <c r="C82" s="183" t="s">
        <v>51</v>
      </c>
      <c r="D82" s="117" t="s">
        <v>142</v>
      </c>
      <c r="E82" s="237" t="s">
        <v>37</v>
      </c>
      <c r="F82" s="238"/>
      <c r="G82" s="68" t="s">
        <v>30</v>
      </c>
      <c r="H82" s="43" t="s">
        <v>59</v>
      </c>
      <c r="I82" s="94"/>
      <c r="J82" s="65" t="str">
        <f>IF(ISNUMBER(H82),H82,".")</f>
        <v>.</v>
      </c>
      <c r="K82" s="197"/>
      <c r="L82" s="197"/>
      <c r="M82" s="21"/>
    </row>
    <row r="83" spans="2:25" ht="120" thickBot="1">
      <c r="B83" s="19"/>
      <c r="C83" s="183"/>
      <c r="D83" s="117" t="s">
        <v>143</v>
      </c>
      <c r="E83" s="237" t="s">
        <v>38</v>
      </c>
      <c r="F83" s="238"/>
      <c r="G83" s="69" t="s">
        <v>27</v>
      </c>
      <c r="H83" s="43" t="s">
        <v>59</v>
      </c>
      <c r="I83" s="94"/>
      <c r="J83" s="65" t="str">
        <f>IF(ISNUMBER(H83),H83,".")</f>
        <v>.</v>
      </c>
      <c r="K83" s="197"/>
      <c r="L83" s="197"/>
      <c r="M83" s="21"/>
    </row>
    <row r="84" spans="2:25" ht="17" customHeight="1" thickBot="1">
      <c r="B84" s="19"/>
      <c r="C84" s="183"/>
      <c r="D84" s="229" t="s">
        <v>132</v>
      </c>
      <c r="E84" s="230"/>
      <c r="F84" s="230"/>
      <c r="G84" s="230"/>
      <c r="H84" s="231"/>
      <c r="I84" s="106"/>
      <c r="J84" s="66" t="str">
        <f>IF(ISNUMBER(((J82+J83)-2)/8),((J82+J83)-2)/8,"Not possible to calculate")</f>
        <v>Not possible to calculate</v>
      </c>
      <c r="K84" s="42"/>
      <c r="L84" s="42"/>
      <c r="M84" s="21"/>
    </row>
    <row r="85" spans="2:25" ht="17" customHeight="1" thickBot="1">
      <c r="B85" s="19"/>
      <c r="C85" s="184"/>
      <c r="D85" s="232" t="s">
        <v>133</v>
      </c>
      <c r="E85" s="233"/>
      <c r="F85" s="233"/>
      <c r="G85" s="233"/>
      <c r="H85" s="234"/>
      <c r="I85" s="106"/>
      <c r="J85" s="67" t="str">
        <f>IF(ISNUMBER(((J82+J83)-2)/8),((J82+J83)-2)/8,"Not possible to calculate")</f>
        <v>Not possible to calculate</v>
      </c>
      <c r="K85" s="41"/>
      <c r="L85" s="41"/>
      <c r="M85" s="21"/>
    </row>
    <row r="86" spans="2:25" ht="63" customHeight="1">
      <c r="B86" s="19"/>
      <c r="C86" s="220" t="s">
        <v>138</v>
      </c>
      <c r="D86" s="221"/>
      <c r="E86" s="221"/>
      <c r="F86" s="221"/>
      <c r="G86" s="221"/>
      <c r="H86" s="222"/>
      <c r="I86" s="107"/>
      <c r="J86" s="87" t="str">
        <f>IF(AND(ISNUMBER(J19),ISNUMBER(J43),ISNUMBER(J66),ISNUMBER(J74),ISNUMBER(J80),ISNUMBER(J84)),(J19+J43+J66+J74+J80+J84)/6,"Error, some question(s) were not answered")</f>
        <v>Error, some question(s) were not answered</v>
      </c>
      <c r="K86" s="52"/>
      <c r="L86" s="52"/>
      <c r="M86" s="21"/>
    </row>
    <row r="87" spans="2:25" ht="63" customHeight="1" thickBot="1">
      <c r="B87" s="19"/>
      <c r="C87" s="223" t="s">
        <v>139</v>
      </c>
      <c r="D87" s="224"/>
      <c r="E87" s="224"/>
      <c r="F87" s="224"/>
      <c r="G87" s="224"/>
      <c r="H87" s="225"/>
      <c r="I87" s="108"/>
      <c r="J87" s="88" t="str">
        <f>IF(AND(ISNUMBER(J20),ISNUMBER(J44),ISNUMBER(J67),ISNUMBER(J75),ISNUMBER(J81),ISNUMBER(J85)),(J20+J44+J67+J75+J81+J85)/6,"Error, some question(s) were not answered")</f>
        <v>Error, some question(s) were not answered</v>
      </c>
      <c r="K87" s="52"/>
      <c r="L87" s="52"/>
      <c r="M87" s="21"/>
    </row>
    <row r="88" spans="2:25" ht="35" customHeight="1" thickBot="1">
      <c r="B88" s="34"/>
      <c r="C88" s="35"/>
      <c r="D88" s="36"/>
      <c r="E88" s="36"/>
      <c r="F88" s="37"/>
      <c r="G88" s="35"/>
      <c r="H88" s="38"/>
      <c r="I88" s="38"/>
      <c r="J88" s="49"/>
      <c r="K88" s="35"/>
      <c r="L88" s="35"/>
      <c r="M88" s="39"/>
    </row>
    <row r="89" spans="2:25">
      <c r="B89" s="8"/>
      <c r="C89" s="8"/>
      <c r="D89" s="9"/>
      <c r="E89" s="9"/>
      <c r="F89" s="10"/>
      <c r="G89" s="8"/>
      <c r="H89" s="11"/>
      <c r="I89" s="11"/>
      <c r="J89" s="46"/>
      <c r="K89" s="8"/>
      <c r="L89" s="8"/>
      <c r="M89" s="8"/>
    </row>
    <row r="90" spans="2:25" s="89" customFormat="1">
      <c r="B90" s="40"/>
      <c r="C90" s="40"/>
      <c r="D90" s="9"/>
      <c r="E90" s="9"/>
      <c r="F90" s="10"/>
      <c r="G90" s="8"/>
      <c r="H90" s="11"/>
      <c r="I90" s="11"/>
      <c r="J90" s="46"/>
      <c r="K90" s="8"/>
      <c r="L90" s="8"/>
      <c r="M90" s="8"/>
      <c r="O90" s="91"/>
      <c r="P90" s="91"/>
      <c r="Q90" s="91"/>
      <c r="R90" s="91"/>
      <c r="S90" s="91"/>
      <c r="T90" s="91"/>
      <c r="U90" s="91"/>
      <c r="V90" s="91"/>
      <c r="W90" s="91"/>
      <c r="X90" s="91"/>
      <c r="Y90" s="91"/>
    </row>
    <row r="91" spans="2:25" s="89" customFormat="1">
      <c r="J91" s="90"/>
      <c r="O91" s="91"/>
      <c r="P91" s="91"/>
      <c r="Q91" s="91"/>
      <c r="R91" s="91"/>
      <c r="S91" s="91"/>
      <c r="T91" s="91"/>
      <c r="U91" s="91"/>
      <c r="V91" s="91"/>
      <c r="W91" s="91"/>
      <c r="X91" s="91"/>
      <c r="Y91" s="91"/>
    </row>
    <row r="92" spans="2:25" s="89" customFormat="1">
      <c r="J92" s="90"/>
      <c r="O92" s="91"/>
      <c r="P92" s="91"/>
      <c r="Q92" s="91"/>
      <c r="R92" s="91"/>
      <c r="S92" s="91"/>
      <c r="T92" s="91"/>
      <c r="U92" s="91"/>
      <c r="V92" s="91"/>
      <c r="W92" s="91"/>
      <c r="X92" s="91"/>
      <c r="Y92" s="91"/>
    </row>
    <row r="93" spans="2:25" s="89" customFormat="1">
      <c r="J93" s="90"/>
      <c r="O93" s="91"/>
      <c r="P93" s="91"/>
      <c r="Q93" s="91"/>
      <c r="R93" s="91"/>
      <c r="S93" s="91"/>
      <c r="T93" s="91"/>
      <c r="U93" s="91"/>
      <c r="V93" s="91"/>
      <c r="W93" s="91"/>
      <c r="X93" s="91"/>
      <c r="Y93" s="91"/>
    </row>
    <row r="94" spans="2:25" s="89" customFormat="1">
      <c r="J94" s="90"/>
      <c r="O94" s="91"/>
      <c r="P94" s="91"/>
      <c r="Q94" s="91"/>
      <c r="R94" s="91"/>
      <c r="S94" s="91"/>
      <c r="T94" s="91"/>
      <c r="U94" s="91"/>
      <c r="V94" s="91"/>
      <c r="W94" s="91"/>
      <c r="X94" s="91"/>
      <c r="Y94" s="91"/>
    </row>
    <row r="95" spans="2:25" s="89" customFormat="1">
      <c r="J95" s="90"/>
      <c r="O95" s="91"/>
      <c r="P95" s="91"/>
      <c r="Q95" s="91"/>
      <c r="R95" s="91"/>
      <c r="S95" s="91"/>
      <c r="T95" s="91"/>
      <c r="U95" s="91"/>
      <c r="V95" s="91"/>
      <c r="W95" s="91"/>
      <c r="X95" s="91"/>
      <c r="Y95" s="91"/>
    </row>
    <row r="96" spans="2:25" s="89" customFormat="1">
      <c r="J96" s="90"/>
      <c r="O96" s="91"/>
      <c r="P96" s="91"/>
      <c r="Q96" s="91"/>
      <c r="R96" s="91"/>
      <c r="S96" s="91"/>
      <c r="T96" s="91"/>
      <c r="U96" s="91"/>
      <c r="V96" s="91"/>
      <c r="W96" s="91"/>
      <c r="X96" s="91"/>
      <c r="Y96" s="91"/>
    </row>
    <row r="97" spans="10:25" s="89" customFormat="1">
      <c r="J97" s="90"/>
      <c r="O97" s="91"/>
      <c r="P97" s="91"/>
      <c r="Q97" s="91"/>
      <c r="R97" s="91"/>
      <c r="S97" s="91"/>
      <c r="T97" s="91"/>
      <c r="U97" s="91"/>
      <c r="V97" s="91"/>
      <c r="W97" s="91"/>
      <c r="X97" s="91"/>
      <c r="Y97" s="91"/>
    </row>
    <row r="98" spans="10:25" s="89" customFormat="1">
      <c r="J98" s="90"/>
      <c r="O98" s="91"/>
      <c r="P98" s="91"/>
      <c r="Q98" s="91"/>
      <c r="R98" s="91"/>
      <c r="S98" s="91"/>
      <c r="T98" s="91"/>
      <c r="U98" s="91"/>
      <c r="V98" s="91"/>
      <c r="W98" s="91"/>
      <c r="X98" s="91"/>
      <c r="Y98" s="91"/>
    </row>
    <row r="99" spans="10:25" s="89" customFormat="1">
      <c r="J99" s="90"/>
      <c r="O99" s="91"/>
      <c r="P99" s="91"/>
      <c r="Q99" s="91"/>
      <c r="R99" s="91"/>
      <c r="S99" s="91"/>
      <c r="T99" s="91"/>
      <c r="U99" s="91"/>
      <c r="V99" s="91"/>
      <c r="W99" s="91"/>
      <c r="X99" s="91"/>
      <c r="Y99" s="91"/>
    </row>
    <row r="100" spans="10:25" s="89" customFormat="1">
      <c r="J100" s="90"/>
      <c r="O100" s="91"/>
      <c r="P100" s="91"/>
      <c r="Q100" s="91"/>
      <c r="R100" s="91"/>
      <c r="S100" s="91"/>
      <c r="T100" s="91"/>
      <c r="U100" s="91"/>
      <c r="V100" s="91"/>
      <c r="W100" s="91"/>
      <c r="X100" s="91"/>
      <c r="Y100" s="91"/>
    </row>
    <row r="101" spans="10:25" s="89" customFormat="1">
      <c r="J101" s="90"/>
      <c r="O101" s="91"/>
      <c r="P101" s="91"/>
      <c r="Q101" s="91"/>
      <c r="R101" s="91"/>
      <c r="S101" s="91"/>
      <c r="T101" s="91"/>
      <c r="U101" s="91"/>
      <c r="V101" s="91"/>
      <c r="W101" s="91"/>
      <c r="X101" s="91"/>
      <c r="Y101" s="91"/>
    </row>
    <row r="102" spans="10:25" s="89" customFormat="1">
      <c r="J102" s="90"/>
      <c r="O102" s="91"/>
      <c r="P102" s="91"/>
      <c r="Q102" s="91"/>
      <c r="R102" s="91"/>
      <c r="S102" s="91"/>
      <c r="T102" s="91"/>
      <c r="U102" s="91"/>
      <c r="V102" s="91"/>
      <c r="W102" s="91"/>
      <c r="X102" s="91"/>
      <c r="Y102" s="91"/>
    </row>
    <row r="103" spans="10:25" s="89" customFormat="1">
      <c r="J103" s="90"/>
      <c r="O103" s="91"/>
      <c r="P103" s="91"/>
      <c r="Q103" s="91"/>
      <c r="R103" s="91"/>
      <c r="S103" s="91"/>
      <c r="T103" s="91"/>
      <c r="U103" s="91"/>
      <c r="V103" s="91"/>
      <c r="W103" s="91"/>
      <c r="X103" s="91"/>
      <c r="Y103" s="91"/>
    </row>
    <row r="104" spans="10:25" s="89" customFormat="1">
      <c r="J104" s="90"/>
      <c r="O104" s="91"/>
      <c r="P104" s="91"/>
      <c r="Q104" s="91"/>
      <c r="R104" s="91"/>
      <c r="S104" s="91"/>
      <c r="T104" s="91"/>
      <c r="U104" s="91"/>
      <c r="V104" s="91"/>
      <c r="W104" s="91"/>
      <c r="X104" s="91"/>
      <c r="Y104" s="91"/>
    </row>
    <row r="105" spans="10:25" s="89" customFormat="1">
      <c r="J105" s="90"/>
      <c r="O105" s="91"/>
      <c r="P105" s="91"/>
      <c r="Q105" s="91"/>
      <c r="R105" s="91"/>
      <c r="S105" s="91"/>
      <c r="T105" s="91"/>
      <c r="U105" s="91"/>
      <c r="V105" s="91"/>
      <c r="W105" s="91"/>
      <c r="X105" s="91"/>
      <c r="Y105" s="91"/>
    </row>
    <row r="106" spans="10:25" s="89" customFormat="1">
      <c r="J106" s="90"/>
      <c r="O106" s="91"/>
      <c r="P106" s="91"/>
      <c r="Q106" s="91"/>
      <c r="R106" s="91"/>
      <c r="S106" s="91"/>
      <c r="T106" s="91"/>
      <c r="U106" s="91"/>
      <c r="V106" s="91"/>
      <c r="W106" s="91"/>
      <c r="X106" s="91"/>
      <c r="Y106" s="91"/>
    </row>
    <row r="107" spans="10:25" s="89" customFormat="1">
      <c r="J107" s="90"/>
      <c r="O107" s="91"/>
      <c r="P107" s="91"/>
      <c r="Q107" s="91"/>
      <c r="R107" s="91"/>
      <c r="S107" s="91"/>
      <c r="T107" s="91"/>
      <c r="U107" s="91"/>
      <c r="V107" s="91"/>
      <c r="W107" s="91"/>
      <c r="X107" s="91"/>
      <c r="Y107" s="91"/>
    </row>
    <row r="108" spans="10:25" s="89" customFormat="1">
      <c r="J108" s="90"/>
      <c r="O108" s="91"/>
      <c r="P108" s="91"/>
      <c r="Q108" s="91"/>
      <c r="R108" s="91"/>
      <c r="S108" s="91"/>
      <c r="T108" s="91"/>
      <c r="U108" s="91"/>
      <c r="V108" s="91"/>
      <c r="W108" s="91"/>
      <c r="X108" s="91"/>
      <c r="Y108" s="91"/>
    </row>
    <row r="109" spans="10:25" s="89" customFormat="1">
      <c r="J109" s="90"/>
      <c r="O109" s="91"/>
      <c r="P109" s="91"/>
      <c r="Q109" s="91"/>
      <c r="R109" s="91"/>
      <c r="S109" s="91"/>
      <c r="T109" s="91"/>
      <c r="U109" s="91"/>
      <c r="V109" s="91"/>
      <c r="W109" s="91"/>
      <c r="X109" s="91"/>
      <c r="Y109" s="91"/>
    </row>
    <row r="110" spans="10:25" s="89" customFormat="1">
      <c r="J110" s="90"/>
      <c r="O110" s="91"/>
      <c r="P110" s="91"/>
      <c r="Q110" s="91"/>
      <c r="R110" s="91"/>
      <c r="S110" s="91"/>
      <c r="T110" s="91"/>
      <c r="U110" s="91"/>
      <c r="V110" s="91"/>
      <c r="W110" s="91"/>
      <c r="X110" s="91"/>
      <c r="Y110" s="91"/>
    </row>
    <row r="111" spans="10:25" s="89" customFormat="1">
      <c r="J111" s="90"/>
      <c r="O111" s="91"/>
      <c r="P111" s="91"/>
      <c r="Q111" s="91"/>
      <c r="R111" s="91"/>
      <c r="S111" s="91"/>
      <c r="T111" s="91"/>
      <c r="U111" s="91"/>
      <c r="V111" s="91"/>
      <c r="W111" s="91"/>
      <c r="X111" s="91"/>
      <c r="Y111" s="91"/>
    </row>
    <row r="112" spans="10:25" s="89" customFormat="1">
      <c r="J112" s="90"/>
      <c r="O112" s="91"/>
      <c r="P112" s="91"/>
      <c r="Q112" s="91"/>
      <c r="R112" s="91"/>
      <c r="S112" s="91"/>
      <c r="T112" s="91"/>
      <c r="U112" s="91"/>
      <c r="V112" s="91"/>
      <c r="W112" s="91"/>
      <c r="X112" s="91"/>
      <c r="Y112" s="91"/>
    </row>
    <row r="113" spans="10:25" s="89" customFormat="1">
      <c r="J113" s="90"/>
      <c r="O113" s="91"/>
      <c r="P113" s="91"/>
      <c r="Q113" s="91"/>
      <c r="R113" s="91"/>
      <c r="S113" s="91"/>
      <c r="T113" s="91"/>
      <c r="U113" s="91"/>
      <c r="V113" s="91"/>
      <c r="W113" s="91"/>
      <c r="X113" s="91"/>
      <c r="Y113" s="91"/>
    </row>
    <row r="114" spans="10:25" s="89" customFormat="1">
      <c r="J114" s="90"/>
      <c r="O114" s="91"/>
      <c r="P114" s="91"/>
      <c r="Q114" s="91"/>
      <c r="R114" s="91"/>
      <c r="S114" s="91"/>
      <c r="T114" s="91"/>
      <c r="U114" s="91"/>
      <c r="V114" s="91"/>
      <c r="W114" s="91"/>
      <c r="X114" s="91"/>
      <c r="Y114" s="91"/>
    </row>
    <row r="115" spans="10:25" s="89" customFormat="1">
      <c r="J115" s="90"/>
      <c r="O115" s="91"/>
      <c r="P115" s="91"/>
      <c r="Q115" s="91"/>
      <c r="R115" s="91"/>
      <c r="S115" s="91"/>
      <c r="T115" s="91"/>
      <c r="U115" s="91"/>
      <c r="V115" s="91"/>
      <c r="W115" s="91"/>
      <c r="X115" s="91"/>
      <c r="Y115" s="91"/>
    </row>
    <row r="116" spans="10:25" s="89" customFormat="1">
      <c r="J116" s="90"/>
      <c r="O116" s="91"/>
      <c r="P116" s="91"/>
      <c r="Q116" s="91"/>
      <c r="R116" s="91"/>
      <c r="S116" s="91"/>
      <c r="T116" s="91"/>
      <c r="U116" s="91"/>
      <c r="V116" s="91"/>
      <c r="W116" s="91"/>
      <c r="X116" s="91"/>
      <c r="Y116" s="91"/>
    </row>
    <row r="117" spans="10:25" s="89" customFormat="1">
      <c r="J117" s="90"/>
      <c r="O117" s="91"/>
      <c r="P117" s="91"/>
      <c r="Q117" s="91"/>
      <c r="R117" s="91"/>
      <c r="S117" s="91"/>
      <c r="T117" s="91"/>
      <c r="U117" s="91"/>
      <c r="V117" s="91"/>
      <c r="W117" s="91"/>
      <c r="X117" s="91"/>
      <c r="Y117" s="91"/>
    </row>
    <row r="118" spans="10:25" s="89" customFormat="1">
      <c r="J118" s="90"/>
      <c r="O118" s="91"/>
      <c r="P118" s="91"/>
      <c r="Q118" s="91"/>
      <c r="R118" s="91"/>
      <c r="S118" s="91"/>
      <c r="T118" s="91"/>
      <c r="U118" s="91"/>
      <c r="V118" s="91"/>
      <c r="W118" s="91"/>
      <c r="X118" s="91"/>
      <c r="Y118" s="91"/>
    </row>
    <row r="119" spans="10:25" s="89" customFormat="1">
      <c r="J119" s="90"/>
      <c r="O119" s="91"/>
      <c r="P119" s="91"/>
      <c r="Q119" s="91"/>
      <c r="R119" s="91"/>
      <c r="S119" s="91"/>
      <c r="T119" s="91"/>
      <c r="U119" s="91"/>
      <c r="V119" s="91"/>
      <c r="W119" s="91"/>
      <c r="X119" s="91"/>
      <c r="Y119" s="91"/>
    </row>
    <row r="120" spans="10:25" s="89" customFormat="1">
      <c r="J120" s="90"/>
      <c r="O120" s="91"/>
      <c r="P120" s="91"/>
      <c r="Q120" s="91"/>
      <c r="R120" s="91"/>
      <c r="S120" s="91"/>
      <c r="T120" s="91"/>
      <c r="U120" s="91"/>
      <c r="V120" s="91"/>
      <c r="W120" s="91"/>
      <c r="X120" s="91"/>
      <c r="Y120" s="91"/>
    </row>
    <row r="121" spans="10:25" s="89" customFormat="1">
      <c r="J121" s="90"/>
      <c r="O121" s="91"/>
      <c r="P121" s="91"/>
      <c r="Q121" s="91"/>
      <c r="R121" s="91"/>
      <c r="S121" s="91"/>
      <c r="T121" s="91"/>
      <c r="U121" s="91"/>
      <c r="V121" s="91"/>
      <c r="W121" s="91"/>
      <c r="X121" s="91"/>
      <c r="Y121" s="91"/>
    </row>
    <row r="122" spans="10:25" s="89" customFormat="1">
      <c r="J122" s="90"/>
      <c r="O122" s="91"/>
      <c r="P122" s="91"/>
      <c r="Q122" s="91"/>
      <c r="R122" s="91"/>
      <c r="S122" s="91"/>
      <c r="T122" s="91"/>
      <c r="U122" s="91"/>
      <c r="V122" s="91"/>
      <c r="W122" s="91"/>
      <c r="X122" s="91"/>
      <c r="Y122" s="91"/>
    </row>
    <row r="123" spans="10:25" s="89" customFormat="1">
      <c r="J123" s="90"/>
      <c r="O123" s="91"/>
      <c r="P123" s="91"/>
      <c r="Q123" s="91"/>
      <c r="R123" s="91"/>
      <c r="S123" s="91"/>
      <c r="T123" s="91"/>
      <c r="U123" s="91"/>
      <c r="V123" s="91"/>
      <c r="W123" s="91"/>
      <c r="X123" s="91"/>
      <c r="Y123" s="91"/>
    </row>
    <row r="124" spans="10:25" s="89" customFormat="1">
      <c r="J124" s="90"/>
      <c r="O124" s="91"/>
      <c r="P124" s="91"/>
      <c r="Q124" s="91"/>
      <c r="R124" s="91"/>
      <c r="S124" s="91"/>
      <c r="T124" s="91"/>
      <c r="U124" s="91"/>
      <c r="V124" s="91"/>
      <c r="W124" s="91"/>
      <c r="X124" s="91"/>
      <c r="Y124" s="91"/>
    </row>
    <row r="125" spans="10:25" s="89" customFormat="1">
      <c r="J125" s="90"/>
      <c r="O125" s="91"/>
      <c r="P125" s="91"/>
      <c r="Q125" s="91"/>
      <c r="R125" s="91"/>
      <c r="S125" s="91"/>
      <c r="T125" s="91"/>
      <c r="U125" s="91"/>
      <c r="V125" s="91"/>
      <c r="W125" s="91"/>
      <c r="X125" s="91"/>
      <c r="Y125" s="91"/>
    </row>
    <row r="126" spans="10:25" s="89" customFormat="1">
      <c r="J126" s="90"/>
      <c r="O126" s="91"/>
      <c r="P126" s="91"/>
      <c r="Q126" s="91"/>
      <c r="R126" s="91"/>
      <c r="S126" s="91"/>
      <c r="T126" s="91"/>
      <c r="U126" s="91"/>
      <c r="V126" s="91"/>
      <c r="W126" s="91"/>
      <c r="X126" s="91"/>
      <c r="Y126" s="91"/>
    </row>
    <row r="127" spans="10:25" s="89" customFormat="1">
      <c r="J127" s="90"/>
      <c r="O127" s="91"/>
      <c r="P127" s="91"/>
      <c r="Q127" s="91"/>
      <c r="R127" s="91"/>
      <c r="S127" s="91"/>
      <c r="T127" s="91"/>
      <c r="U127" s="91"/>
      <c r="V127" s="91"/>
      <c r="W127" s="91"/>
      <c r="X127" s="91"/>
      <c r="Y127" s="91"/>
    </row>
    <row r="128" spans="10:25" s="89" customFormat="1">
      <c r="J128" s="90"/>
      <c r="O128" s="91"/>
      <c r="P128" s="91"/>
      <c r="Q128" s="91"/>
      <c r="R128" s="91"/>
      <c r="S128" s="91"/>
      <c r="T128" s="91"/>
      <c r="U128" s="91"/>
      <c r="V128" s="91"/>
      <c r="W128" s="91"/>
      <c r="X128" s="91"/>
      <c r="Y128" s="91"/>
    </row>
    <row r="129" spans="10:25" s="89" customFormat="1">
      <c r="J129" s="90"/>
      <c r="O129" s="91"/>
      <c r="P129" s="91"/>
      <c r="Q129" s="91"/>
      <c r="R129" s="91"/>
      <c r="S129" s="91"/>
      <c r="T129" s="91"/>
      <c r="U129" s="91"/>
      <c r="V129" s="91"/>
      <c r="W129" s="91"/>
      <c r="X129" s="91"/>
      <c r="Y129" s="91"/>
    </row>
    <row r="130" spans="10:25" s="89" customFormat="1">
      <c r="J130" s="90"/>
      <c r="O130" s="91"/>
      <c r="P130" s="91"/>
      <c r="Q130" s="91"/>
      <c r="R130" s="91"/>
      <c r="S130" s="91"/>
      <c r="T130" s="91"/>
      <c r="U130" s="91"/>
      <c r="V130" s="91"/>
      <c r="W130" s="91"/>
      <c r="X130" s="91"/>
      <c r="Y130" s="91"/>
    </row>
    <row r="131" spans="10:25" s="89" customFormat="1">
      <c r="J131" s="90"/>
      <c r="O131" s="91"/>
      <c r="P131" s="91"/>
      <c r="Q131" s="91"/>
      <c r="R131" s="91"/>
      <c r="S131" s="91"/>
      <c r="T131" s="91"/>
      <c r="U131" s="91"/>
      <c r="V131" s="91"/>
      <c r="W131" s="91"/>
      <c r="X131" s="91"/>
      <c r="Y131" s="91"/>
    </row>
    <row r="132" spans="10:25" s="89" customFormat="1">
      <c r="J132" s="90"/>
      <c r="O132" s="91"/>
      <c r="P132" s="91"/>
      <c r="Q132" s="91"/>
      <c r="R132" s="91"/>
      <c r="S132" s="91"/>
      <c r="T132" s="91"/>
      <c r="U132" s="91"/>
      <c r="V132" s="91"/>
      <c r="W132" s="91"/>
      <c r="X132" s="91"/>
      <c r="Y132" s="91"/>
    </row>
    <row r="133" spans="10:25" s="89" customFormat="1">
      <c r="J133" s="90"/>
      <c r="O133" s="91"/>
      <c r="P133" s="91"/>
      <c r="Q133" s="91"/>
      <c r="R133" s="91"/>
      <c r="S133" s="91"/>
      <c r="T133" s="91"/>
      <c r="U133" s="91"/>
      <c r="V133" s="91"/>
      <c r="W133" s="91"/>
      <c r="X133" s="91"/>
      <c r="Y133" s="91"/>
    </row>
    <row r="134" spans="10:25" s="89" customFormat="1">
      <c r="J134" s="90"/>
      <c r="O134" s="91"/>
      <c r="P134" s="91"/>
      <c r="Q134" s="91"/>
      <c r="R134" s="91"/>
      <c r="S134" s="91"/>
      <c r="T134" s="91"/>
      <c r="U134" s="91"/>
      <c r="V134" s="91"/>
      <c r="W134" s="91"/>
      <c r="X134" s="91"/>
      <c r="Y134" s="91"/>
    </row>
    <row r="135" spans="10:25" s="89" customFormat="1">
      <c r="J135" s="90"/>
      <c r="O135" s="91"/>
      <c r="P135" s="91"/>
      <c r="Q135" s="91"/>
      <c r="R135" s="91"/>
      <c r="S135" s="91"/>
      <c r="T135" s="91"/>
      <c r="U135" s="91"/>
      <c r="V135" s="91"/>
      <c r="W135" s="91"/>
      <c r="X135" s="91"/>
      <c r="Y135" s="91"/>
    </row>
    <row r="136" spans="10:25" s="89" customFormat="1">
      <c r="J136" s="90"/>
      <c r="O136" s="91"/>
      <c r="P136" s="91"/>
      <c r="Q136" s="91"/>
      <c r="R136" s="91"/>
      <c r="S136" s="91"/>
      <c r="T136" s="91"/>
      <c r="U136" s="91"/>
      <c r="V136" s="91"/>
      <c r="W136" s="91"/>
      <c r="X136" s="91"/>
      <c r="Y136" s="91"/>
    </row>
    <row r="137" spans="10:25" s="89" customFormat="1">
      <c r="J137" s="90"/>
      <c r="O137" s="91"/>
      <c r="P137" s="91"/>
      <c r="Q137" s="91"/>
      <c r="R137" s="91"/>
      <c r="S137" s="91"/>
      <c r="T137" s="91"/>
      <c r="U137" s="91"/>
      <c r="V137" s="91"/>
      <c r="W137" s="91"/>
      <c r="X137" s="91"/>
      <c r="Y137" s="91"/>
    </row>
    <row r="138" spans="10:25" s="89" customFormat="1">
      <c r="J138" s="90"/>
      <c r="O138" s="91"/>
      <c r="P138" s="91"/>
      <c r="Q138" s="91"/>
      <c r="R138" s="91"/>
      <c r="S138" s="91"/>
      <c r="T138" s="91"/>
      <c r="U138" s="91"/>
      <c r="V138" s="91"/>
      <c r="W138" s="91"/>
      <c r="X138" s="91"/>
      <c r="Y138" s="91"/>
    </row>
    <row r="139" spans="10:25" s="89" customFormat="1">
      <c r="J139" s="90"/>
      <c r="O139" s="91"/>
      <c r="P139" s="91"/>
      <c r="Q139" s="91"/>
      <c r="R139" s="91"/>
      <c r="S139" s="91"/>
      <c r="T139" s="91"/>
      <c r="U139" s="91"/>
      <c r="V139" s="91"/>
      <c r="W139" s="91"/>
      <c r="X139" s="91"/>
      <c r="Y139" s="91"/>
    </row>
    <row r="140" spans="10:25" s="89" customFormat="1">
      <c r="J140" s="90"/>
      <c r="O140" s="91"/>
      <c r="P140" s="91"/>
      <c r="Q140" s="91"/>
      <c r="R140" s="91"/>
      <c r="S140" s="91"/>
      <c r="T140" s="91"/>
      <c r="U140" s="91"/>
      <c r="V140" s="91"/>
      <c r="W140" s="91"/>
      <c r="X140" s="91"/>
      <c r="Y140" s="91"/>
    </row>
    <row r="141" spans="10:25" s="89" customFormat="1">
      <c r="J141" s="90"/>
      <c r="O141" s="91"/>
      <c r="P141" s="91"/>
      <c r="Q141" s="91"/>
      <c r="R141" s="91"/>
      <c r="S141" s="91"/>
      <c r="T141" s="91"/>
      <c r="U141" s="91"/>
      <c r="V141" s="91"/>
      <c r="W141" s="91"/>
      <c r="X141" s="91"/>
      <c r="Y141" s="91"/>
    </row>
    <row r="142" spans="10:25" s="89" customFormat="1">
      <c r="J142" s="90"/>
      <c r="O142" s="91"/>
      <c r="P142" s="91"/>
      <c r="Q142" s="91"/>
      <c r="R142" s="91"/>
      <c r="S142" s="91"/>
      <c r="T142" s="91"/>
      <c r="U142" s="91"/>
      <c r="V142" s="91"/>
      <c r="W142" s="91"/>
      <c r="X142" s="91"/>
      <c r="Y142" s="91"/>
    </row>
    <row r="143" spans="10:25" s="89" customFormat="1">
      <c r="J143" s="90"/>
      <c r="O143" s="91"/>
      <c r="P143" s="91"/>
      <c r="Q143" s="91"/>
      <c r="R143" s="91"/>
      <c r="S143" s="91"/>
      <c r="T143" s="91"/>
      <c r="U143" s="91"/>
      <c r="V143" s="91"/>
      <c r="W143" s="91"/>
      <c r="X143" s="91"/>
      <c r="Y143" s="91"/>
    </row>
    <row r="144" spans="10:25" s="89" customFormat="1">
      <c r="J144" s="90"/>
      <c r="O144" s="91"/>
      <c r="P144" s="91"/>
      <c r="Q144" s="91"/>
      <c r="R144" s="91"/>
      <c r="S144" s="91"/>
      <c r="T144" s="91"/>
      <c r="U144" s="91"/>
      <c r="V144" s="91"/>
      <c r="W144" s="91"/>
      <c r="X144" s="91"/>
      <c r="Y144" s="91"/>
    </row>
    <row r="145" spans="10:25" s="89" customFormat="1">
      <c r="J145" s="90"/>
      <c r="O145" s="91"/>
      <c r="P145" s="91"/>
      <c r="Q145" s="91"/>
      <c r="R145" s="91"/>
      <c r="S145" s="91"/>
      <c r="T145" s="91"/>
      <c r="U145" s="91"/>
      <c r="V145" s="91"/>
      <c r="W145" s="91"/>
      <c r="X145" s="91"/>
      <c r="Y145" s="91"/>
    </row>
    <row r="146" spans="10:25" s="89" customFormat="1">
      <c r="J146" s="90"/>
      <c r="O146" s="91"/>
      <c r="P146" s="91"/>
      <c r="Q146" s="91"/>
      <c r="R146" s="91"/>
      <c r="S146" s="91"/>
      <c r="T146" s="91"/>
      <c r="U146" s="91"/>
      <c r="V146" s="91"/>
      <c r="W146" s="91"/>
      <c r="X146" s="91"/>
      <c r="Y146" s="91"/>
    </row>
    <row r="147" spans="10:25" s="89" customFormat="1">
      <c r="J147" s="90"/>
      <c r="O147" s="91"/>
      <c r="P147" s="91"/>
      <c r="Q147" s="91"/>
      <c r="R147" s="91"/>
      <c r="S147" s="91"/>
      <c r="T147" s="91"/>
      <c r="U147" s="91"/>
      <c r="V147" s="91"/>
      <c r="W147" s="91"/>
      <c r="X147" s="91"/>
      <c r="Y147" s="91"/>
    </row>
    <row r="148" spans="10:25" s="89" customFormat="1">
      <c r="J148" s="90"/>
      <c r="O148" s="91"/>
      <c r="P148" s="91"/>
      <c r="Q148" s="91"/>
      <c r="R148" s="91"/>
      <c r="S148" s="91"/>
      <c r="T148" s="91"/>
      <c r="U148" s="91"/>
      <c r="V148" s="91"/>
      <c r="W148" s="91"/>
      <c r="X148" s="91"/>
      <c r="Y148" s="91"/>
    </row>
    <row r="149" spans="10:25" s="89" customFormat="1">
      <c r="J149" s="90"/>
      <c r="O149" s="91"/>
      <c r="P149" s="91"/>
      <c r="Q149" s="91"/>
      <c r="R149" s="91"/>
      <c r="S149" s="91"/>
      <c r="T149" s="91"/>
      <c r="U149" s="91"/>
      <c r="V149" s="91"/>
      <c r="W149" s="91"/>
      <c r="X149" s="91"/>
      <c r="Y149" s="91"/>
    </row>
    <row r="150" spans="10:25" s="89" customFormat="1">
      <c r="J150" s="90"/>
      <c r="O150" s="91"/>
      <c r="P150" s="91"/>
      <c r="Q150" s="91"/>
      <c r="R150" s="91"/>
      <c r="S150" s="91"/>
      <c r="T150" s="91"/>
      <c r="U150" s="91"/>
      <c r="V150" s="91"/>
      <c r="W150" s="91"/>
      <c r="X150" s="91"/>
      <c r="Y150" s="91"/>
    </row>
  </sheetData>
  <mergeCells count="115">
    <mergeCell ref="C86:H86"/>
    <mergeCell ref="C87:H87"/>
    <mergeCell ref="D63:E63"/>
    <mergeCell ref="F63:H63"/>
    <mergeCell ref="D69:E69"/>
    <mergeCell ref="F69:H69"/>
    <mergeCell ref="D66:H66"/>
    <mergeCell ref="D67:H67"/>
    <mergeCell ref="D74:H74"/>
    <mergeCell ref="D75:H75"/>
    <mergeCell ref="D80:H80"/>
    <mergeCell ref="D81:H81"/>
    <mergeCell ref="D84:H84"/>
    <mergeCell ref="D85:H85"/>
    <mergeCell ref="E72:F72"/>
    <mergeCell ref="E79:F79"/>
    <mergeCell ref="E82:F82"/>
    <mergeCell ref="E83:F83"/>
    <mergeCell ref="E71:F71"/>
    <mergeCell ref="E73:F73"/>
    <mergeCell ref="E76:F76"/>
    <mergeCell ref="E77:F77"/>
    <mergeCell ref="E78:F78"/>
    <mergeCell ref="D34:E34"/>
    <mergeCell ref="K54:K83"/>
    <mergeCell ref="L54:L83"/>
    <mergeCell ref="C14:C15"/>
    <mergeCell ref="C45:C67"/>
    <mergeCell ref="G47:J47"/>
    <mergeCell ref="G54:J54"/>
    <mergeCell ref="D48:E48"/>
    <mergeCell ref="B5:M5"/>
    <mergeCell ref="D14:D15"/>
    <mergeCell ref="G14:G15"/>
    <mergeCell ref="H14:H15"/>
    <mergeCell ref="K14:K15"/>
    <mergeCell ref="L14:L15"/>
    <mergeCell ref="E9:E10"/>
    <mergeCell ref="F9:F10"/>
    <mergeCell ref="C8:H8"/>
    <mergeCell ref="C9:C10"/>
    <mergeCell ref="D9:D10"/>
    <mergeCell ref="G9:G10"/>
    <mergeCell ref="H9:H10"/>
    <mergeCell ref="F57:H57"/>
    <mergeCell ref="D59:E59"/>
    <mergeCell ref="F59:H59"/>
    <mergeCell ref="E39:F39"/>
    <mergeCell ref="C16:C20"/>
    <mergeCell ref="J14:J15"/>
    <mergeCell ref="C76:C81"/>
    <mergeCell ref="C82:C85"/>
    <mergeCell ref="C68:C75"/>
    <mergeCell ref="J24:J29"/>
    <mergeCell ref="D23:E23"/>
    <mergeCell ref="D25:E25"/>
    <mergeCell ref="D28:E28"/>
    <mergeCell ref="F48:H48"/>
    <mergeCell ref="D55:E55"/>
    <mergeCell ref="F55:H55"/>
    <mergeCell ref="D57:E57"/>
    <mergeCell ref="F61:H61"/>
    <mergeCell ref="E58:F58"/>
    <mergeCell ref="E60:F60"/>
    <mergeCell ref="C21:C44"/>
    <mergeCell ref="D31:E31"/>
    <mergeCell ref="F23:H23"/>
    <mergeCell ref="F21:H21"/>
    <mergeCell ref="F25:H25"/>
    <mergeCell ref="F28:H28"/>
    <mergeCell ref="F31:H31"/>
    <mergeCell ref="E14:F15"/>
    <mergeCell ref="E16:F16"/>
    <mergeCell ref="E17:F17"/>
    <mergeCell ref="E18:F18"/>
    <mergeCell ref="E22:F22"/>
    <mergeCell ref="E24:F24"/>
    <mergeCell ref="E26:F26"/>
    <mergeCell ref="E27:F27"/>
    <mergeCell ref="E29:F29"/>
    <mergeCell ref="E45:F45"/>
    <mergeCell ref="E46:F46"/>
    <mergeCell ref="E47:F47"/>
    <mergeCell ref="E49:F49"/>
    <mergeCell ref="E50:F50"/>
    <mergeCell ref="E41:F41"/>
    <mergeCell ref="E42:F42"/>
    <mergeCell ref="D19:H19"/>
    <mergeCell ref="D20:H20"/>
    <mergeCell ref="D43:H43"/>
    <mergeCell ref="D44:H44"/>
    <mergeCell ref="E30:F30"/>
    <mergeCell ref="E32:F32"/>
    <mergeCell ref="E33:F33"/>
    <mergeCell ref="F34:H34"/>
    <mergeCell ref="D36:E36"/>
    <mergeCell ref="F36:H36"/>
    <mergeCell ref="D38:E38"/>
    <mergeCell ref="F38:H38"/>
    <mergeCell ref="D40:E40"/>
    <mergeCell ref="F40:H40"/>
    <mergeCell ref="D21:E21"/>
    <mergeCell ref="E35:F35"/>
    <mergeCell ref="E37:F37"/>
    <mergeCell ref="E62:F62"/>
    <mergeCell ref="E64:F64"/>
    <mergeCell ref="E65:F65"/>
    <mergeCell ref="E68:F68"/>
    <mergeCell ref="E70:F70"/>
    <mergeCell ref="E51:F51"/>
    <mergeCell ref="E52:F52"/>
    <mergeCell ref="E54:F54"/>
    <mergeCell ref="E53:F53"/>
    <mergeCell ref="E56:F56"/>
    <mergeCell ref="D61:E61"/>
  </mergeCells>
  <dataValidations count="8">
    <dataValidation type="list" allowBlank="1" showInputMessage="1" showErrorMessage="1" sqref="H32:I32" xr:uid="{37FDD729-BE2A-8844-92B1-6536FD9BD476}">
      <formula1>"1,2,3,4,5,6,7,8,."</formula1>
    </dataValidation>
    <dataValidation type="list" allowBlank="1" showInputMessage="1" showErrorMessage="1" sqref="H33:I33" xr:uid="{CA066EE2-1457-7643-8BAF-6EFF93509C67}">
      <formula1>"2,3,4,5,6,9,10,."</formula1>
    </dataValidation>
    <dataValidation type="list" allowBlank="1" showInputMessage="1" showErrorMessage="1" errorTitle="Invalid Input" error="Please follow the coding instructions and select one of displayed values." sqref="H45:I46 H65:I65 I16:I18" xr:uid="{EEBC520C-FF28-7543-B1AC-898255A322C1}">
      <formula1>"1,2,3,4,5,."</formula1>
    </dataValidation>
    <dataValidation type="list" allowBlank="1" showInputMessage="1" showErrorMessage="1" sqref="H22:I22" xr:uid="{E739A5B7-06F4-EF49-B187-8ABABD2C6623}">
      <formula1>"1,2,3,4,5,6,7,8,9,10,."</formula1>
    </dataValidation>
    <dataValidation type="list" showInputMessage="1" showErrorMessage="1" sqref="H24:I24 H26:I27 H29:I30 H35:I35 H37:I37 H39:I39 H41:I41 H68:I68" xr:uid="{AD8847EC-77D8-384C-ACFB-3AE7D02F9D13}">
      <formula1>"1,0,."</formula1>
    </dataValidation>
    <dataValidation type="list" showInputMessage="1" showErrorMessage="1" errorTitle="Invalid Input" error="Please follow the coding instructions and select one of displayed values." sqref="H42:I42 H49:I53 H56:I56 H58:I58 H60:I60 H62:I62 H64:I64 H70:I73 H76:I79 H82:I83" xr:uid="{FC2BE1AD-EBA5-0445-925A-731333EC601A}">
      <formula1>"5,4,3,2,1,."</formula1>
    </dataValidation>
    <dataValidation type="list" showInputMessage="1" showErrorMessage="1" errorTitle="Invalid Input" error="Please follow the coding instructions and select one of displayed values." sqref="H16:H18" xr:uid="{7C304B68-2FFE-DD46-A300-63457E2AE307}">
      <formula1>"1,2,3,4,5,."</formula1>
    </dataValidation>
    <dataValidation type="list" operator="greaterThanOrEqual" showInputMessage="1" showErrorMessage="1" sqref="H11" xr:uid="{177D55D4-7F4E-7B4F-BF4C-3A49F9358092}">
      <formula1>".,1,2,3,4,5,6,7,8,9,10,11,12,13,14,15,16,17,18,19,20"</formula1>
    </dataValidation>
  </dataValidations>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AE179-77CF-FC48-A8FE-C2B07D5BC885}">
  <dimension ref="A1:AG73"/>
  <sheetViews>
    <sheetView tabSelected="1" zoomScale="137" zoomScaleNormal="100" workbookViewId="0"/>
  </sheetViews>
  <sheetFormatPr baseColWidth="10" defaultRowHeight="16"/>
  <cols>
    <col min="1" max="1" width="10.83203125" style="109"/>
    <col min="3" max="3" width="23.5" bestFit="1" customWidth="1"/>
    <col min="4" max="4" width="11.6640625" customWidth="1"/>
    <col min="5" max="5" width="9.5" customWidth="1"/>
    <col min="6" max="6" width="7.5" customWidth="1"/>
    <col min="7" max="33" width="10.83203125" style="109"/>
  </cols>
  <sheetData>
    <row r="1" spans="2:8" s="109" customFormat="1" ht="16" customHeight="1"/>
    <row r="2" spans="2:8" s="109" customFormat="1"/>
    <row r="3" spans="2:8" s="109" customFormat="1"/>
    <row r="4" spans="2:8" s="109" customFormat="1" ht="16" customHeight="1" thickBot="1"/>
    <row r="5" spans="2:8" ht="37">
      <c r="B5" s="254" t="s">
        <v>52</v>
      </c>
      <c r="C5" s="255"/>
      <c r="D5" s="255"/>
      <c r="E5" s="255"/>
      <c r="F5" s="256"/>
      <c r="G5" s="116"/>
      <c r="H5" s="116"/>
    </row>
    <row r="6" spans="2:8" s="109" customFormat="1">
      <c r="B6" s="110"/>
      <c r="C6" s="112"/>
      <c r="D6" s="112"/>
      <c r="E6" s="112"/>
      <c r="F6" s="113"/>
    </row>
    <row r="7" spans="2:8" ht="27" customHeight="1">
      <c r="B7" s="110"/>
      <c r="C7" s="245" t="s">
        <v>134</v>
      </c>
      <c r="D7" s="245"/>
      <c r="E7" s="245"/>
      <c r="F7" s="113"/>
    </row>
    <row r="8" spans="2:8" ht="20">
      <c r="B8" s="110"/>
      <c r="C8" s="63" t="s">
        <v>39</v>
      </c>
      <c r="D8" s="257" t="s">
        <v>136</v>
      </c>
      <c r="E8" s="257"/>
      <c r="F8" s="113"/>
    </row>
    <row r="9" spans="2:8" ht="20">
      <c r="B9" s="110"/>
      <c r="C9" s="64"/>
      <c r="D9" s="70" t="s">
        <v>140</v>
      </c>
      <c r="E9" s="70" t="s">
        <v>141</v>
      </c>
      <c r="F9" s="113"/>
    </row>
    <row r="10" spans="2:8" ht="35" customHeight="1">
      <c r="B10" s="110"/>
      <c r="C10" s="1" t="s">
        <v>40</v>
      </c>
      <c r="D10" s="259" t="str">
        <f>'3_Data Entry'!J19</f>
        <v>Not possible to calculate</v>
      </c>
      <c r="E10" s="259"/>
      <c r="F10" s="113"/>
    </row>
    <row r="11" spans="2:8" ht="35" customHeight="1">
      <c r="B11" s="110"/>
      <c r="C11" s="2" t="s">
        <v>41</v>
      </c>
      <c r="D11" s="260" t="str">
        <f>'3_Data Entry'!J43</f>
        <v>Not possible to calculate</v>
      </c>
      <c r="E11" s="260"/>
      <c r="F11" s="113"/>
    </row>
    <row r="12" spans="2:8" ht="35" customHeight="1">
      <c r="B12" s="110"/>
      <c r="C12" s="3" t="s">
        <v>47</v>
      </c>
      <c r="D12" s="261" t="str">
        <f>'3_Data Entry'!J66</f>
        <v>Not possible to calculate</v>
      </c>
      <c r="E12" s="261"/>
      <c r="F12" s="113"/>
    </row>
    <row r="13" spans="2:8" ht="35" customHeight="1">
      <c r="B13" s="110"/>
      <c r="C13" s="4" t="s">
        <v>48</v>
      </c>
      <c r="D13" s="262" t="str">
        <f>'3_Data Entry'!J74</f>
        <v>Not possible to calculate</v>
      </c>
      <c r="E13" s="262"/>
      <c r="F13" s="113"/>
    </row>
    <row r="14" spans="2:8" ht="35" customHeight="1">
      <c r="B14" s="110"/>
      <c r="C14" s="5" t="s">
        <v>50</v>
      </c>
      <c r="D14" s="263" t="str">
        <f>'3_Data Entry'!J80</f>
        <v>Not possible to calculate</v>
      </c>
      <c r="E14" s="263"/>
      <c r="F14" s="113"/>
    </row>
    <row r="15" spans="2:8" ht="35" customHeight="1">
      <c r="B15" s="110"/>
      <c r="C15" s="6" t="s">
        <v>51</v>
      </c>
      <c r="D15" s="258" t="str">
        <f>'3_Data Entry'!J84</f>
        <v>Not possible to calculate</v>
      </c>
      <c r="E15" s="258"/>
      <c r="F15" s="113"/>
    </row>
    <row r="16" spans="2:8" ht="35" customHeight="1">
      <c r="B16" s="110"/>
      <c r="C16" s="63" t="s">
        <v>137</v>
      </c>
      <c r="D16" s="239" t="str">
        <f>'3_Data Entry'!J86</f>
        <v>Error, some question(s) were not answered</v>
      </c>
      <c r="E16" s="240"/>
      <c r="F16" s="113"/>
    </row>
    <row r="17" spans="2:6" s="109" customFormat="1" ht="35" customHeight="1">
      <c r="B17" s="110"/>
      <c r="C17" s="112"/>
      <c r="D17" s="112"/>
      <c r="E17" s="112"/>
      <c r="F17" s="113"/>
    </row>
    <row r="18" spans="2:6" ht="27" customHeight="1">
      <c r="B18" s="110"/>
      <c r="C18" s="245" t="s">
        <v>135</v>
      </c>
      <c r="D18" s="245"/>
      <c r="E18" s="245"/>
      <c r="F18" s="113"/>
    </row>
    <row r="19" spans="2:6" ht="27" customHeight="1">
      <c r="B19" s="110"/>
      <c r="C19" s="63" t="s">
        <v>39</v>
      </c>
      <c r="D19" s="257" t="s">
        <v>136</v>
      </c>
      <c r="E19" s="257"/>
      <c r="F19" s="113"/>
    </row>
    <row r="20" spans="2:6" ht="27" customHeight="1">
      <c r="B20" s="110"/>
      <c r="C20" s="64"/>
      <c r="D20" s="70" t="s">
        <v>140</v>
      </c>
      <c r="E20" s="70" t="s">
        <v>141</v>
      </c>
      <c r="F20" s="113"/>
    </row>
    <row r="21" spans="2:6" ht="35" customHeight="1">
      <c r="B21" s="110"/>
      <c r="C21" s="58" t="s">
        <v>40</v>
      </c>
      <c r="D21" s="246" t="str">
        <f>'3_Data Entry'!J20</f>
        <v>Not possible to calculate</v>
      </c>
      <c r="E21" s="247"/>
      <c r="F21" s="113"/>
    </row>
    <row r="22" spans="2:6" ht="35" customHeight="1">
      <c r="B22" s="110"/>
      <c r="C22" s="59" t="s">
        <v>41</v>
      </c>
      <c r="D22" s="248" t="str">
        <f>'3_Data Entry'!J44</f>
        <v>Not possible to calculate</v>
      </c>
      <c r="E22" s="249"/>
      <c r="F22" s="113"/>
    </row>
    <row r="23" spans="2:6" ht="35" customHeight="1">
      <c r="B23" s="110"/>
      <c r="C23" s="60" t="s">
        <v>47</v>
      </c>
      <c r="D23" s="250" t="str">
        <f>'3_Data Entry'!J67</f>
        <v>Not possible to calculate</v>
      </c>
      <c r="E23" s="251"/>
      <c r="F23" s="113"/>
    </row>
    <row r="24" spans="2:6" ht="35" customHeight="1">
      <c r="B24" s="110"/>
      <c r="C24" s="61" t="s">
        <v>48</v>
      </c>
      <c r="D24" s="252" t="str">
        <f>'3_Data Entry'!J75</f>
        <v>Not possible to calculate</v>
      </c>
      <c r="E24" s="253"/>
      <c r="F24" s="113"/>
    </row>
    <row r="25" spans="2:6" ht="35" customHeight="1">
      <c r="B25" s="110"/>
      <c r="C25" s="62" t="s">
        <v>50</v>
      </c>
      <c r="D25" s="241" t="str">
        <f>'3_Data Entry'!J81</f>
        <v>Not possible to calculate</v>
      </c>
      <c r="E25" s="242"/>
      <c r="F25" s="113"/>
    </row>
    <row r="26" spans="2:6" ht="35" customHeight="1">
      <c r="B26" s="110"/>
      <c r="C26" s="6" t="s">
        <v>51</v>
      </c>
      <c r="D26" s="243" t="str">
        <f>'3_Data Entry'!J85</f>
        <v>Not possible to calculate</v>
      </c>
      <c r="E26" s="244"/>
      <c r="F26" s="113"/>
    </row>
    <row r="27" spans="2:6" ht="35" customHeight="1">
      <c r="B27" s="110"/>
      <c r="C27" s="63" t="s">
        <v>137</v>
      </c>
      <c r="D27" s="239" t="str">
        <f>'3_Data Entry'!J87</f>
        <v>Error, some question(s) were not answered</v>
      </c>
      <c r="E27" s="240"/>
      <c r="F27" s="113"/>
    </row>
    <row r="28" spans="2:6" s="109" customFormat="1" ht="17" thickBot="1">
      <c r="B28" s="111"/>
      <c r="C28" s="115"/>
      <c r="D28" s="115"/>
      <c r="E28" s="115"/>
      <c r="F28" s="114"/>
    </row>
    <row r="29" spans="2:6" s="109" customFormat="1"/>
    <row r="30" spans="2:6" s="109" customFormat="1"/>
    <row r="31" spans="2:6" s="109" customFormat="1" ht="16" customHeight="1"/>
    <row r="32" spans="2:6" s="109" customFormat="1"/>
    <row r="33" s="109" customFormat="1"/>
    <row r="34" s="109" customFormat="1"/>
    <row r="35" s="109" customFormat="1"/>
    <row r="36" s="109" customFormat="1"/>
    <row r="37" s="109" customFormat="1"/>
    <row r="38" s="109" customFormat="1"/>
    <row r="39" s="109" customFormat="1"/>
    <row r="40" s="109" customFormat="1"/>
    <row r="41" s="109" customFormat="1"/>
    <row r="42" s="109" customFormat="1"/>
    <row r="43" s="109" customFormat="1"/>
    <row r="44" s="109" customFormat="1"/>
    <row r="45" s="109" customFormat="1"/>
    <row r="46" s="109" customFormat="1" ht="16" customHeight="1"/>
    <row r="47" s="109" customFormat="1"/>
    <row r="48" s="109" customFormat="1"/>
    <row r="49" s="109" customFormat="1"/>
    <row r="50" s="109" customFormat="1"/>
    <row r="51" s="109" customFormat="1" ht="16" customHeight="1"/>
    <row r="52" s="109" customFormat="1"/>
    <row r="53" s="109" customFormat="1"/>
    <row r="54" s="109" customFormat="1"/>
    <row r="55" s="109" customFormat="1" ht="16" customHeight="1"/>
    <row r="56" s="109" customFormat="1"/>
    <row r="57" s="109" customFormat="1"/>
    <row r="58" s="109" customFormat="1"/>
    <row r="59" s="109" customFormat="1"/>
    <row r="60" s="109" customFormat="1"/>
    <row r="61" s="109" customFormat="1"/>
    <row r="62" s="109" customFormat="1"/>
    <row r="63" s="109" customFormat="1"/>
    <row r="64" s="109" customFormat="1"/>
    <row r="65" s="109" customFormat="1"/>
    <row r="66" s="109" customFormat="1"/>
    <row r="67" s="109" customFormat="1"/>
    <row r="68" s="109" customFormat="1"/>
    <row r="69" s="109" customFormat="1"/>
    <row r="70" s="109" customFormat="1"/>
    <row r="71" s="109" customFormat="1"/>
    <row r="72" s="109" customFormat="1"/>
    <row r="73" s="109" customFormat="1"/>
  </sheetData>
  <mergeCells count="19">
    <mergeCell ref="B5:F5"/>
    <mergeCell ref="D8:E8"/>
    <mergeCell ref="D16:E16"/>
    <mergeCell ref="D19:E19"/>
    <mergeCell ref="D15:E15"/>
    <mergeCell ref="C7:E7"/>
    <mergeCell ref="D10:E10"/>
    <mergeCell ref="D11:E11"/>
    <mergeCell ref="D12:E12"/>
    <mergeCell ref="D13:E13"/>
    <mergeCell ref="D14:E14"/>
    <mergeCell ref="D27:E27"/>
    <mergeCell ref="D25:E25"/>
    <mergeCell ref="D26:E26"/>
    <mergeCell ref="C18:E18"/>
    <mergeCell ref="D21:E21"/>
    <mergeCell ref="D22:E22"/>
    <mergeCell ref="D23:E23"/>
    <mergeCell ref="D24:E24"/>
  </mergeCell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1_User Instructions</vt:lpstr>
      <vt:lpstr>2_BackgroundInputs</vt:lpstr>
      <vt:lpstr>3_Data Entry</vt:lpstr>
      <vt:lpstr>4_IOM IPL Integration Scores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2021-09-27T14:36:03Z</dcterms:created>
  <dcterms:modified xsi:type="dcterms:W3CDTF">2021-10-13T13:40:20Z</dcterms:modified>
</cp:coreProperties>
</file>